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J:\CECC\Revisiones COA\Calculadoras\Proyecto calculadora\GEI\2025\"/>
    </mc:Choice>
  </mc:AlternateContent>
  <xr:revisionPtr revIDLastSave="0" documentId="13_ncr:1_{8718E644-49A0-4E79-A44E-1F384CC4A423}" xr6:coauthVersionLast="47" xr6:coauthVersionMax="47" xr10:uidLastSave="{00000000-0000-0000-0000-000000000000}"/>
  <bookViews>
    <workbookView xWindow="-120" yWindow="-120" windowWidth="29040" windowHeight="15720" tabRatio="545" xr2:uid="{00000000-000D-0000-FFFF-FFFF00000000}"/>
  </bookViews>
  <sheets>
    <sheet name="Fuentes Fijas" sheetId="11" r:id="rId1"/>
    <sheet name="Móviles" sheetId="12" r:id="rId2"/>
    <sheet name="Refrigerantes" sheetId="10" r:id="rId3"/>
    <sheet name="Contaminantes criterio" sheetId="15" r:id="rId4"/>
    <sheet name="Resumen" sheetId="13" r:id="rId5"/>
    <sheet name="Compensación " sheetId="18" r:id="rId6"/>
    <sheet name="BD" sheetId="14" state="hidden" r:id="rId7"/>
    <sheet name="PC" sheetId="2" state="hidden" r:id="rId8"/>
    <sheet name="Auxiliar" sheetId="4" state="hidden" r:id="rId9"/>
  </sheet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02  Page 1_99158737-deff-4813-8628-780a93762ea6" name="Table002  Page 1" connection="Consulta - Table002 (Page 1)"/>
          <x15:modelTable id="Table003  Page 2_2ab2aa4e-8605-45b2-b812-d6a24546dd5e" name="Table003  Page 2" connection="Consulta - Table003 (Page 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1" l="1"/>
  <c r="K109" i="11"/>
  <c r="J109" i="11"/>
  <c r="I109" i="11"/>
  <c r="K108" i="11"/>
  <c r="J108" i="11"/>
  <c r="I108" i="11"/>
  <c r="K107" i="11"/>
  <c r="J107" i="11"/>
  <c r="I107" i="11"/>
  <c r="K106" i="11"/>
  <c r="J106" i="11"/>
  <c r="I106" i="11"/>
  <c r="K105" i="11"/>
  <c r="J105" i="11"/>
  <c r="I105" i="11"/>
  <c r="K104" i="11"/>
  <c r="J104" i="11"/>
  <c r="I104" i="11"/>
  <c r="K103" i="11"/>
  <c r="J103" i="11"/>
  <c r="I103" i="11"/>
  <c r="K102" i="11"/>
  <c r="J102" i="11"/>
  <c r="I102" i="11"/>
  <c r="K101" i="11"/>
  <c r="J101" i="11"/>
  <c r="I101" i="11"/>
  <c r="K100" i="11"/>
  <c r="J100" i="11"/>
  <c r="I100" i="11"/>
  <c r="K99" i="11"/>
  <c r="J99" i="11"/>
  <c r="I99" i="11"/>
  <c r="K98" i="11"/>
  <c r="J98" i="11"/>
  <c r="I98" i="11"/>
  <c r="K97" i="11"/>
  <c r="J97" i="11"/>
  <c r="I97" i="11"/>
  <c r="K96" i="11"/>
  <c r="J96" i="11"/>
  <c r="I96" i="11"/>
  <c r="K95" i="11"/>
  <c r="J95" i="11"/>
  <c r="I95" i="11"/>
  <c r="K94" i="11"/>
  <c r="J94" i="11"/>
  <c r="I94" i="11"/>
  <c r="K93" i="11"/>
  <c r="J93" i="11"/>
  <c r="I93" i="11"/>
  <c r="K92" i="11"/>
  <c r="J92" i="11"/>
  <c r="I92" i="11"/>
  <c r="K91" i="11"/>
  <c r="J91" i="11"/>
  <c r="I91" i="11"/>
  <c r="K90" i="11"/>
  <c r="J90" i="11"/>
  <c r="I90" i="11"/>
  <c r="K89" i="11"/>
  <c r="J89" i="11"/>
  <c r="I89" i="11"/>
  <c r="K88" i="11"/>
  <c r="J88" i="11"/>
  <c r="I88" i="11"/>
  <c r="K87" i="11"/>
  <c r="J87" i="11"/>
  <c r="I87" i="11"/>
  <c r="K86" i="11"/>
  <c r="J86" i="11"/>
  <c r="I86" i="11"/>
  <c r="K85" i="11"/>
  <c r="J85" i="11"/>
  <c r="I85" i="11"/>
  <c r="K84" i="11"/>
  <c r="J84" i="11"/>
  <c r="I84" i="11"/>
  <c r="K83" i="11"/>
  <c r="J83" i="11"/>
  <c r="I83" i="11"/>
  <c r="K82" i="11"/>
  <c r="J82" i="11"/>
  <c r="I82" i="11"/>
  <c r="K81" i="11"/>
  <c r="J81" i="11"/>
  <c r="I81" i="11"/>
  <c r="K80" i="11"/>
  <c r="J80" i="11"/>
  <c r="I80" i="11"/>
  <c r="K79" i="11"/>
  <c r="J79" i="11"/>
  <c r="I79" i="11"/>
  <c r="K78" i="11"/>
  <c r="J78" i="11"/>
  <c r="I78" i="11"/>
  <c r="K77" i="11"/>
  <c r="J77" i="11"/>
  <c r="I77" i="11"/>
  <c r="K76" i="11"/>
  <c r="J76" i="11"/>
  <c r="I76" i="11"/>
  <c r="K75" i="11"/>
  <c r="J75" i="11"/>
  <c r="I75" i="11"/>
  <c r="K74" i="11"/>
  <c r="J74" i="11"/>
  <c r="I74" i="11"/>
  <c r="K73" i="11"/>
  <c r="J73" i="11"/>
  <c r="I73" i="11"/>
  <c r="K72" i="11"/>
  <c r="J72" i="11"/>
  <c r="I72" i="11"/>
  <c r="K71" i="11"/>
  <c r="J71" i="11"/>
  <c r="I71" i="11"/>
  <c r="K70" i="11"/>
  <c r="J70" i="11"/>
  <c r="I70" i="11"/>
  <c r="K69" i="11"/>
  <c r="J69" i="11"/>
  <c r="I69" i="11"/>
  <c r="K68" i="11"/>
  <c r="J68" i="11"/>
  <c r="I68" i="11"/>
  <c r="K67" i="11"/>
  <c r="J67" i="11"/>
  <c r="I67" i="11"/>
  <c r="K66" i="11"/>
  <c r="J66" i="11"/>
  <c r="I66" i="11"/>
  <c r="K65" i="11"/>
  <c r="J65" i="11"/>
  <c r="I65" i="11"/>
  <c r="K64" i="11"/>
  <c r="J64" i="11"/>
  <c r="I64" i="11"/>
  <c r="K63" i="11"/>
  <c r="J63" i="11"/>
  <c r="I63" i="11"/>
  <c r="K62" i="11"/>
  <c r="J62" i="11"/>
  <c r="I62" i="11"/>
  <c r="K61" i="11"/>
  <c r="J61" i="11"/>
  <c r="I61" i="11"/>
  <c r="K60" i="11"/>
  <c r="J60" i="11"/>
  <c r="I60" i="11"/>
  <c r="K59" i="11"/>
  <c r="J59" i="11"/>
  <c r="I59" i="11"/>
  <c r="K58" i="11"/>
  <c r="J58" i="11"/>
  <c r="I58" i="11"/>
  <c r="K57" i="11"/>
  <c r="J57" i="11"/>
  <c r="I57" i="11"/>
  <c r="K56" i="11"/>
  <c r="J56" i="11"/>
  <c r="I56" i="11"/>
  <c r="K55" i="11"/>
  <c r="J55" i="11"/>
  <c r="I55" i="11"/>
  <c r="K54" i="11"/>
  <c r="J54" i="11"/>
  <c r="I54" i="11"/>
  <c r="K53" i="11"/>
  <c r="J53" i="11"/>
  <c r="I53" i="11"/>
  <c r="K52" i="11"/>
  <c r="J52" i="11"/>
  <c r="I52" i="11"/>
  <c r="K51" i="11"/>
  <c r="J51" i="11"/>
  <c r="I51" i="11"/>
  <c r="K50" i="11"/>
  <c r="J50" i="11"/>
  <c r="I50" i="11"/>
  <c r="K49" i="11"/>
  <c r="J49" i="11"/>
  <c r="I49" i="11"/>
  <c r="K48" i="11"/>
  <c r="J48" i="11"/>
  <c r="I48" i="11"/>
  <c r="K47" i="11"/>
  <c r="J47" i="11"/>
  <c r="I47" i="11"/>
  <c r="K46" i="11"/>
  <c r="J46" i="11"/>
  <c r="I46" i="11"/>
  <c r="K45" i="11"/>
  <c r="J45" i="11"/>
  <c r="I45" i="11"/>
  <c r="K44" i="11"/>
  <c r="J44" i="11"/>
  <c r="I44" i="11"/>
  <c r="K43" i="11"/>
  <c r="J43" i="11"/>
  <c r="I43" i="11"/>
  <c r="K42" i="11"/>
  <c r="J42" i="11"/>
  <c r="I42" i="11"/>
  <c r="K41" i="11"/>
  <c r="J41" i="11"/>
  <c r="I41" i="11"/>
  <c r="K40" i="11"/>
  <c r="J40" i="11"/>
  <c r="I40" i="11"/>
  <c r="K39" i="11"/>
  <c r="J39" i="11"/>
  <c r="I39" i="11"/>
  <c r="K38" i="11"/>
  <c r="J38" i="11"/>
  <c r="I38" i="11"/>
  <c r="K37" i="11"/>
  <c r="J37" i="11"/>
  <c r="I37" i="11"/>
  <c r="K36" i="11"/>
  <c r="J36" i="11"/>
  <c r="I36" i="11"/>
  <c r="K35" i="11"/>
  <c r="J35" i="11"/>
  <c r="I35" i="11"/>
  <c r="K34" i="11"/>
  <c r="J34" i="11"/>
  <c r="I34" i="11"/>
  <c r="K33" i="11"/>
  <c r="J33" i="11"/>
  <c r="I33" i="11"/>
  <c r="K32" i="11"/>
  <c r="J32" i="11"/>
  <c r="I32" i="11"/>
  <c r="K31" i="11"/>
  <c r="J31" i="11"/>
  <c r="I31" i="11"/>
  <c r="K30" i="11"/>
  <c r="J30" i="11"/>
  <c r="I30" i="11"/>
  <c r="K29" i="11"/>
  <c r="J29" i="11"/>
  <c r="I29" i="11"/>
  <c r="K28" i="11"/>
  <c r="J28" i="11"/>
  <c r="I28" i="11"/>
  <c r="K27" i="11"/>
  <c r="J27" i="11"/>
  <c r="I27" i="11"/>
  <c r="K26" i="11"/>
  <c r="J26" i="11"/>
  <c r="I26" i="11"/>
  <c r="K25" i="11"/>
  <c r="J25" i="11"/>
  <c r="I25" i="11"/>
  <c r="K24" i="11"/>
  <c r="J24" i="11"/>
  <c r="I24" i="11"/>
  <c r="K23" i="11"/>
  <c r="J23" i="11"/>
  <c r="I23" i="11"/>
  <c r="K22" i="11"/>
  <c r="J22" i="11"/>
  <c r="I22" i="11"/>
  <c r="K21" i="11"/>
  <c r="J21" i="11"/>
  <c r="I21" i="11"/>
  <c r="K20" i="11"/>
  <c r="J20" i="11"/>
  <c r="I20" i="11"/>
  <c r="K19" i="11"/>
  <c r="J19" i="11"/>
  <c r="I19" i="11"/>
  <c r="K18" i="11"/>
  <c r="J18" i="11"/>
  <c r="I18" i="11"/>
  <c r="K17" i="11"/>
  <c r="J17" i="11"/>
  <c r="I17" i="11"/>
  <c r="K16" i="11"/>
  <c r="J16" i="11"/>
  <c r="I16" i="11"/>
  <c r="K15" i="11"/>
  <c r="J15" i="11"/>
  <c r="I15" i="11"/>
  <c r="K14" i="11"/>
  <c r="J14" i="11"/>
  <c r="I14" i="11"/>
  <c r="K13" i="11"/>
  <c r="J13" i="11"/>
  <c r="I13" i="11"/>
  <c r="K12" i="11"/>
  <c r="J12" i="11"/>
  <c r="I12" i="11"/>
  <c r="K11" i="11"/>
  <c r="J11" i="11"/>
  <c r="I11" i="11"/>
  <c r="I10" i="11"/>
  <c r="L109" i="12"/>
  <c r="K109" i="12"/>
  <c r="J109" i="12"/>
  <c r="L108" i="12"/>
  <c r="K108" i="12"/>
  <c r="J108" i="12"/>
  <c r="L107" i="12"/>
  <c r="K107" i="12"/>
  <c r="J107" i="12"/>
  <c r="L106" i="12"/>
  <c r="K106" i="12"/>
  <c r="J106" i="12"/>
  <c r="L105" i="12"/>
  <c r="K105" i="12"/>
  <c r="J105" i="12"/>
  <c r="L104" i="12"/>
  <c r="K104" i="12"/>
  <c r="J104" i="12"/>
  <c r="L103" i="12"/>
  <c r="K103" i="12"/>
  <c r="J103" i="12"/>
  <c r="L102" i="12"/>
  <c r="K102" i="12"/>
  <c r="J102" i="12"/>
  <c r="L101" i="12"/>
  <c r="K101" i="12"/>
  <c r="J101" i="12"/>
  <c r="L100" i="12"/>
  <c r="K100" i="12"/>
  <c r="J100" i="12"/>
  <c r="L99" i="12"/>
  <c r="K99" i="12"/>
  <c r="J99" i="12"/>
  <c r="L98" i="12"/>
  <c r="K98" i="12"/>
  <c r="J98" i="12"/>
  <c r="L97" i="12"/>
  <c r="K97" i="12"/>
  <c r="J97" i="12"/>
  <c r="L96" i="12"/>
  <c r="K96" i="12"/>
  <c r="J96" i="12"/>
  <c r="L95" i="12"/>
  <c r="K95" i="12"/>
  <c r="J95" i="12"/>
  <c r="L94" i="12"/>
  <c r="K94" i="12"/>
  <c r="J94" i="12"/>
  <c r="L93" i="12"/>
  <c r="K93" i="12"/>
  <c r="J93" i="12"/>
  <c r="L92" i="12"/>
  <c r="K92" i="12"/>
  <c r="J92" i="12"/>
  <c r="L91" i="12"/>
  <c r="K91" i="12"/>
  <c r="J91" i="12"/>
  <c r="L90" i="12"/>
  <c r="K90" i="12"/>
  <c r="J90" i="12"/>
  <c r="L89" i="12"/>
  <c r="K89" i="12"/>
  <c r="J89" i="12"/>
  <c r="L88" i="12"/>
  <c r="K88" i="12"/>
  <c r="J88" i="12"/>
  <c r="L87" i="12"/>
  <c r="K87" i="12"/>
  <c r="J87" i="12"/>
  <c r="L86" i="12"/>
  <c r="K86" i="12"/>
  <c r="J86" i="12"/>
  <c r="L85" i="12"/>
  <c r="K85" i="12"/>
  <c r="J85" i="12"/>
  <c r="L84" i="12"/>
  <c r="K84" i="12"/>
  <c r="J84" i="12"/>
  <c r="L83" i="12"/>
  <c r="K83" i="12"/>
  <c r="J83" i="12"/>
  <c r="L82" i="12"/>
  <c r="K82" i="12"/>
  <c r="J82" i="12"/>
  <c r="L81" i="12"/>
  <c r="K81" i="12"/>
  <c r="J81" i="12"/>
  <c r="L80" i="12"/>
  <c r="K80" i="12"/>
  <c r="J80" i="12"/>
  <c r="L79" i="12"/>
  <c r="K79" i="12"/>
  <c r="J79" i="12"/>
  <c r="L78" i="12"/>
  <c r="K78" i="12"/>
  <c r="J78" i="12"/>
  <c r="L77" i="12"/>
  <c r="K77" i="12"/>
  <c r="J77" i="12"/>
  <c r="L76" i="12"/>
  <c r="K76" i="12"/>
  <c r="J76" i="12"/>
  <c r="L75" i="12"/>
  <c r="K75" i="12"/>
  <c r="J75" i="12"/>
  <c r="L74" i="12"/>
  <c r="K74" i="12"/>
  <c r="J74" i="12"/>
  <c r="L73" i="12"/>
  <c r="K73" i="12"/>
  <c r="J73" i="12"/>
  <c r="L72" i="12"/>
  <c r="K72" i="12"/>
  <c r="J72" i="12"/>
  <c r="L71" i="12"/>
  <c r="K71" i="12"/>
  <c r="J71" i="12"/>
  <c r="L70" i="12"/>
  <c r="K70" i="12"/>
  <c r="J70" i="12"/>
  <c r="L69" i="12"/>
  <c r="K69" i="12"/>
  <c r="J69" i="12"/>
  <c r="L68" i="12"/>
  <c r="K68" i="12"/>
  <c r="J68" i="12"/>
  <c r="L67" i="12"/>
  <c r="K67" i="12"/>
  <c r="J67" i="12"/>
  <c r="L66" i="12"/>
  <c r="K66" i="12"/>
  <c r="J66" i="12"/>
  <c r="L65" i="12"/>
  <c r="K65" i="12"/>
  <c r="J65" i="12"/>
  <c r="L64" i="12"/>
  <c r="K64" i="12"/>
  <c r="J64" i="12"/>
  <c r="L63" i="12"/>
  <c r="K63" i="12"/>
  <c r="J63" i="12"/>
  <c r="L62" i="12"/>
  <c r="K62" i="12"/>
  <c r="J62" i="12"/>
  <c r="L61" i="12"/>
  <c r="K61" i="12"/>
  <c r="J61" i="12"/>
  <c r="L60" i="12"/>
  <c r="K60" i="12"/>
  <c r="J60" i="12"/>
  <c r="L59" i="12"/>
  <c r="K59" i="12"/>
  <c r="J59" i="12"/>
  <c r="L58" i="12"/>
  <c r="K58" i="12"/>
  <c r="J58" i="12"/>
  <c r="L57" i="12"/>
  <c r="K57" i="12"/>
  <c r="J57" i="12"/>
  <c r="L56" i="12"/>
  <c r="K56" i="12"/>
  <c r="J56" i="12"/>
  <c r="L55" i="12"/>
  <c r="K55" i="12"/>
  <c r="J55" i="12"/>
  <c r="L54" i="12"/>
  <c r="K54" i="12"/>
  <c r="J54" i="12"/>
  <c r="L53" i="12"/>
  <c r="K53" i="12"/>
  <c r="J53" i="12"/>
  <c r="L52" i="12"/>
  <c r="K52" i="12"/>
  <c r="J52" i="12"/>
  <c r="L51" i="12"/>
  <c r="K51" i="12"/>
  <c r="J51" i="12"/>
  <c r="L50" i="12"/>
  <c r="K50" i="12"/>
  <c r="J50" i="12"/>
  <c r="L49" i="12"/>
  <c r="K49" i="12"/>
  <c r="J49" i="12"/>
  <c r="L48" i="12"/>
  <c r="K48" i="12"/>
  <c r="J48" i="12"/>
  <c r="L47" i="12"/>
  <c r="K47" i="12"/>
  <c r="J47" i="12"/>
  <c r="L46" i="12"/>
  <c r="K46" i="12"/>
  <c r="J46" i="12"/>
  <c r="L45" i="12"/>
  <c r="K45" i="12"/>
  <c r="J45" i="12"/>
  <c r="L44" i="12"/>
  <c r="K44" i="12"/>
  <c r="J44" i="12"/>
  <c r="L43" i="12"/>
  <c r="K43" i="12"/>
  <c r="J43" i="12"/>
  <c r="L42" i="12"/>
  <c r="K42" i="12"/>
  <c r="J42" i="12"/>
  <c r="L41" i="12"/>
  <c r="K41" i="12"/>
  <c r="J41" i="12"/>
  <c r="L40" i="12"/>
  <c r="K40" i="12"/>
  <c r="J40" i="12"/>
  <c r="L39" i="12"/>
  <c r="K39" i="12"/>
  <c r="J39" i="12"/>
  <c r="L38" i="12"/>
  <c r="K38" i="12"/>
  <c r="J38" i="12"/>
  <c r="L37" i="12"/>
  <c r="K37" i="12"/>
  <c r="J37" i="12"/>
  <c r="L36" i="12"/>
  <c r="K36" i="12"/>
  <c r="J36" i="12"/>
  <c r="L35" i="12"/>
  <c r="K35" i="12"/>
  <c r="J35" i="12"/>
  <c r="L34" i="12"/>
  <c r="K34" i="12"/>
  <c r="J34" i="12"/>
  <c r="L33" i="12"/>
  <c r="K33" i="12"/>
  <c r="J33" i="12"/>
  <c r="L32" i="12"/>
  <c r="K32" i="12"/>
  <c r="J32" i="12"/>
  <c r="L31" i="12"/>
  <c r="K31" i="12"/>
  <c r="J31" i="12"/>
  <c r="L30" i="12"/>
  <c r="K30" i="12"/>
  <c r="J30" i="12"/>
  <c r="L29" i="12"/>
  <c r="K29" i="12"/>
  <c r="J29" i="12"/>
  <c r="L28" i="12"/>
  <c r="K28" i="12"/>
  <c r="J28" i="12"/>
  <c r="L27" i="12"/>
  <c r="K27" i="12"/>
  <c r="J27" i="12"/>
  <c r="L26" i="12"/>
  <c r="K26" i="12"/>
  <c r="J26" i="12"/>
  <c r="L25" i="12"/>
  <c r="K25" i="12"/>
  <c r="J25" i="12"/>
  <c r="L24" i="12"/>
  <c r="K24" i="12"/>
  <c r="J24" i="12"/>
  <c r="L23" i="12"/>
  <c r="K23" i="12"/>
  <c r="J23" i="12"/>
  <c r="L22" i="12"/>
  <c r="K22" i="12"/>
  <c r="J22" i="12"/>
  <c r="L21" i="12"/>
  <c r="K21" i="12"/>
  <c r="J21" i="12"/>
  <c r="L20" i="12"/>
  <c r="K20" i="12"/>
  <c r="J20" i="12"/>
  <c r="L19" i="12"/>
  <c r="K19" i="12"/>
  <c r="J19" i="12"/>
  <c r="L18" i="12"/>
  <c r="K18" i="12"/>
  <c r="J18" i="12"/>
  <c r="L17" i="12"/>
  <c r="K17" i="12"/>
  <c r="J17" i="12"/>
  <c r="L16" i="12"/>
  <c r="K16" i="12"/>
  <c r="J16" i="12"/>
  <c r="L15" i="12"/>
  <c r="K15" i="12"/>
  <c r="J15" i="12"/>
  <c r="L14" i="12"/>
  <c r="K14" i="12"/>
  <c r="J14" i="12"/>
  <c r="L13" i="12"/>
  <c r="K13" i="12"/>
  <c r="J13" i="12"/>
  <c r="L12" i="12"/>
  <c r="K12" i="12"/>
  <c r="J12" i="12"/>
  <c r="L11" i="12"/>
  <c r="K11" i="12"/>
  <c r="J11" i="12"/>
  <c r="C23" i="18"/>
  <c r="D23" i="18"/>
  <c r="C5" i="18"/>
  <c r="C9" i="18" s="1"/>
  <c r="E18" i="18" l="1"/>
  <c r="E19" i="18"/>
  <c r="E20" i="18"/>
  <c r="E21" i="18"/>
  <c r="E22" i="18"/>
  <c r="E16" i="18"/>
  <c r="E13" i="18"/>
  <c r="E14" i="18"/>
  <c r="E15" i="18"/>
  <c r="E17" i="18"/>
  <c r="E23" i="18" l="1"/>
  <c r="K10" i="12"/>
  <c r="L10" i="12"/>
  <c r="J35" i="2"/>
  <c r="J34" i="2"/>
  <c r="J33" i="2"/>
  <c r="J31" i="2"/>
  <c r="J29" i="2"/>
  <c r="AA60" i="14"/>
  <c r="AA59" i="14"/>
  <c r="AA58" i="14"/>
  <c r="AA57" i="14"/>
  <c r="AA56" i="14"/>
  <c r="AA55" i="14"/>
  <c r="AA54" i="14"/>
  <c r="AA53" i="14"/>
  <c r="AA52" i="14"/>
  <c r="AA51" i="14"/>
  <c r="AA50" i="14"/>
  <c r="AA49" i="14"/>
  <c r="AA48" i="14"/>
  <c r="AA47" i="14"/>
  <c r="AA46" i="14"/>
  <c r="AA45" i="14"/>
  <c r="AA44" i="14"/>
  <c r="AA43" i="14"/>
  <c r="AA42" i="14"/>
  <c r="AA41" i="14"/>
  <c r="AA40" i="14"/>
  <c r="AA39" i="14"/>
  <c r="AA38" i="14"/>
  <c r="AA37" i="14"/>
  <c r="AA36" i="14"/>
  <c r="AA35" i="14"/>
  <c r="AA34" i="14"/>
  <c r="AA33" i="14"/>
  <c r="AA32" i="14"/>
  <c r="AA31" i="14"/>
  <c r="AA30" i="14"/>
  <c r="AA29" i="14"/>
  <c r="AA28" i="14"/>
  <c r="AA27" i="14"/>
  <c r="AA26" i="14"/>
  <c r="AA25" i="14"/>
  <c r="AA24" i="14"/>
  <c r="AA23" i="14"/>
  <c r="AA22" i="14"/>
  <c r="AA21" i="14"/>
  <c r="AA20" i="14"/>
  <c r="AA19" i="14"/>
  <c r="AA18" i="14"/>
  <c r="AA17" i="14"/>
  <c r="AA16" i="14"/>
  <c r="AA15" i="14"/>
  <c r="AA14" i="14"/>
  <c r="AA13" i="14"/>
  <c r="AA12" i="14"/>
  <c r="AA11" i="14"/>
  <c r="AA10" i="14"/>
  <c r="AA9" i="14"/>
  <c r="AA8" i="14"/>
  <c r="AA7" i="14"/>
  <c r="AA6" i="14"/>
  <c r="AA5" i="14"/>
  <c r="AB60" i="14"/>
  <c r="AB59" i="14"/>
  <c r="AB58" i="14"/>
  <c r="AB57" i="14"/>
  <c r="AB56" i="14"/>
  <c r="AB55" i="14"/>
  <c r="AB54" i="14"/>
  <c r="AB53" i="14"/>
  <c r="AB52" i="14"/>
  <c r="AB51" i="14"/>
  <c r="AB50" i="14"/>
  <c r="AB49" i="14"/>
  <c r="AB48" i="14"/>
  <c r="AB47" i="14"/>
  <c r="AB46" i="14"/>
  <c r="AB45" i="14"/>
  <c r="AB44" i="14"/>
  <c r="AB43" i="14"/>
  <c r="AB42" i="14"/>
  <c r="AB41" i="14"/>
  <c r="AB40" i="14"/>
  <c r="AB39" i="14"/>
  <c r="AB38" i="14"/>
  <c r="AB37" i="14"/>
  <c r="AB36" i="14"/>
  <c r="AB35" i="14"/>
  <c r="AB34" i="14"/>
  <c r="AB33" i="14"/>
  <c r="AB32" i="14"/>
  <c r="AB31" i="14"/>
  <c r="AB30" i="14"/>
  <c r="AB29" i="14"/>
  <c r="AB28" i="14"/>
  <c r="AB27" i="14"/>
  <c r="AB26" i="14"/>
  <c r="AB25" i="14"/>
  <c r="AB24" i="14"/>
  <c r="AB23" i="14"/>
  <c r="AB22" i="14"/>
  <c r="AB21" i="14"/>
  <c r="AB20" i="14"/>
  <c r="AB19" i="14"/>
  <c r="AB18" i="14"/>
  <c r="AB17" i="14"/>
  <c r="AB16" i="14"/>
  <c r="AB15" i="14"/>
  <c r="AB14" i="14"/>
  <c r="AB13" i="14"/>
  <c r="AB12" i="14"/>
  <c r="AB11" i="14"/>
  <c r="AB10" i="14"/>
  <c r="AB9" i="14"/>
  <c r="AB8" i="14"/>
  <c r="AB7" i="14"/>
  <c r="AB6" i="14"/>
  <c r="AB5" i="14"/>
  <c r="J58" i="2"/>
  <c r="J57" i="2"/>
  <c r="J56" i="2"/>
  <c r="J55" i="2"/>
  <c r="J54" i="2"/>
  <c r="J53" i="2"/>
  <c r="J52" i="2"/>
  <c r="J51" i="2"/>
  <c r="J50" i="2"/>
  <c r="J49" i="2"/>
  <c r="J48" i="2"/>
  <c r="J47" i="2"/>
  <c r="J46" i="2"/>
  <c r="J45" i="2"/>
  <c r="J44" i="2"/>
  <c r="J43" i="2"/>
  <c r="J42" i="2"/>
  <c r="J41" i="2"/>
  <c r="J40" i="2"/>
  <c r="J39" i="2"/>
  <c r="J38" i="2"/>
  <c r="J37" i="2"/>
  <c r="S13" i="4"/>
  <c r="G59" i="15"/>
  <c r="H59" i="15"/>
  <c r="I59" i="15"/>
  <c r="C59" i="15"/>
  <c r="I58" i="15"/>
  <c r="H58" i="15"/>
  <c r="G58" i="15"/>
  <c r="I57" i="15"/>
  <c r="H57" i="15"/>
  <c r="G57" i="15"/>
  <c r="I56" i="15"/>
  <c r="H56" i="15"/>
  <c r="G56" i="15"/>
  <c r="I55" i="15"/>
  <c r="H55" i="15"/>
  <c r="G55" i="15"/>
  <c r="I54" i="15"/>
  <c r="H54" i="15"/>
  <c r="G54" i="15"/>
  <c r="I53" i="15"/>
  <c r="H53" i="15"/>
  <c r="G53" i="15"/>
  <c r="I52" i="15"/>
  <c r="H52" i="15"/>
  <c r="G52" i="15"/>
  <c r="I51" i="15"/>
  <c r="H51" i="15"/>
  <c r="G51" i="15"/>
  <c r="D42" i="15"/>
  <c r="J42" i="15"/>
  <c r="K42" i="15"/>
  <c r="I42" i="15"/>
  <c r="K41" i="15"/>
  <c r="J41" i="15"/>
  <c r="E41" i="15"/>
  <c r="I41" i="15" s="1"/>
  <c r="E40" i="15"/>
  <c r="K40" i="15" s="1"/>
  <c r="E39" i="15"/>
  <c r="K39" i="15" s="1"/>
  <c r="E38" i="15"/>
  <c r="K38" i="15" s="1"/>
  <c r="E37" i="15"/>
  <c r="K37" i="15" s="1"/>
  <c r="E26" i="15"/>
  <c r="K26" i="15" s="1"/>
  <c r="E25" i="15"/>
  <c r="K25" i="15" s="1"/>
  <c r="E24" i="15"/>
  <c r="K24" i="15" s="1"/>
  <c r="E23" i="15"/>
  <c r="K23" i="15" s="1"/>
  <c r="E22" i="15"/>
  <c r="J22" i="15" s="1"/>
  <c r="E21" i="15"/>
  <c r="K21" i="15" s="1"/>
  <c r="E20" i="15"/>
  <c r="K20" i="15" s="1"/>
  <c r="E19" i="15"/>
  <c r="I19" i="15" s="1"/>
  <c r="E18" i="15"/>
  <c r="K18" i="15" s="1"/>
  <c r="E17" i="15"/>
  <c r="K17" i="15" s="1"/>
  <c r="E15" i="15"/>
  <c r="K15" i="15" s="1"/>
  <c r="E14" i="15"/>
  <c r="J14" i="15" s="1"/>
  <c r="E13" i="15"/>
  <c r="I13" i="15" s="1"/>
  <c r="E12" i="15"/>
  <c r="K12" i="15" s="1"/>
  <c r="E11" i="15"/>
  <c r="K11" i="15" s="1"/>
  <c r="J10" i="12"/>
  <c r="I37" i="15" l="1"/>
  <c r="J37" i="15"/>
  <c r="I38" i="15"/>
  <c r="J38" i="15"/>
  <c r="I39" i="15"/>
  <c r="J39" i="15"/>
  <c r="I40" i="15"/>
  <c r="J40" i="15"/>
  <c r="I22" i="15"/>
  <c r="K22" i="15"/>
  <c r="I23" i="15"/>
  <c r="J23" i="15"/>
  <c r="I24" i="15"/>
  <c r="I25" i="15"/>
  <c r="J25" i="15"/>
  <c r="I26" i="15"/>
  <c r="J24" i="15"/>
  <c r="J26" i="15"/>
  <c r="J17" i="15"/>
  <c r="J18" i="15"/>
  <c r="J19" i="15"/>
  <c r="K19" i="15"/>
  <c r="I20" i="15"/>
  <c r="J20" i="15"/>
  <c r="I21" i="15"/>
  <c r="J21" i="15"/>
  <c r="I17" i="15"/>
  <c r="I18" i="15"/>
  <c r="J13" i="15"/>
  <c r="K13" i="15"/>
  <c r="I14" i="15"/>
  <c r="K14" i="15"/>
  <c r="I15" i="15"/>
  <c r="I11" i="15"/>
  <c r="J11" i="15"/>
  <c r="I12" i="15"/>
  <c r="J12" i="15"/>
  <c r="J15" i="15"/>
  <c r="P109" i="12"/>
  <c r="O109" i="12"/>
  <c r="N109" i="12"/>
  <c r="P108" i="12"/>
  <c r="O108" i="12"/>
  <c r="N108" i="12"/>
  <c r="P107" i="12"/>
  <c r="O107" i="12"/>
  <c r="N107" i="12"/>
  <c r="P106" i="12"/>
  <c r="O106" i="12"/>
  <c r="N106" i="12"/>
  <c r="P105" i="12"/>
  <c r="O105" i="12"/>
  <c r="N105" i="12"/>
  <c r="P104" i="12"/>
  <c r="O104" i="12"/>
  <c r="N104" i="12"/>
  <c r="P103" i="12"/>
  <c r="O103" i="12"/>
  <c r="N103" i="12"/>
  <c r="P102" i="12"/>
  <c r="O102" i="12"/>
  <c r="N102" i="12"/>
  <c r="P101" i="12"/>
  <c r="O101" i="12"/>
  <c r="N101" i="12"/>
  <c r="P100" i="12"/>
  <c r="O100" i="12"/>
  <c r="N100" i="12"/>
  <c r="P99" i="12"/>
  <c r="O99" i="12"/>
  <c r="N99" i="12"/>
  <c r="P98" i="12"/>
  <c r="O98" i="12"/>
  <c r="N98" i="12"/>
  <c r="P97" i="12"/>
  <c r="O97" i="12"/>
  <c r="N97" i="12"/>
  <c r="P96" i="12"/>
  <c r="O96" i="12"/>
  <c r="N96" i="12"/>
  <c r="P95" i="12"/>
  <c r="O95" i="12"/>
  <c r="N95" i="12"/>
  <c r="P94" i="12"/>
  <c r="O94" i="12"/>
  <c r="N94" i="12"/>
  <c r="P93" i="12"/>
  <c r="O93" i="12"/>
  <c r="N93" i="12"/>
  <c r="P92" i="12"/>
  <c r="O92" i="12"/>
  <c r="N92" i="12"/>
  <c r="P91" i="12"/>
  <c r="O91" i="12"/>
  <c r="N91" i="12"/>
  <c r="P90" i="12"/>
  <c r="O90" i="12"/>
  <c r="N90" i="12"/>
  <c r="P89" i="12"/>
  <c r="O89" i="12"/>
  <c r="N89" i="12"/>
  <c r="P88" i="12"/>
  <c r="O88" i="12"/>
  <c r="N88" i="12"/>
  <c r="P87" i="12"/>
  <c r="O87" i="12"/>
  <c r="N87" i="12"/>
  <c r="P86" i="12"/>
  <c r="O86" i="12"/>
  <c r="N86" i="12"/>
  <c r="P85" i="12"/>
  <c r="O85" i="12"/>
  <c r="N85" i="12"/>
  <c r="P84" i="12"/>
  <c r="O84" i="12"/>
  <c r="N84" i="12"/>
  <c r="P83" i="12"/>
  <c r="O83" i="12"/>
  <c r="N83" i="12"/>
  <c r="P82" i="12"/>
  <c r="O82" i="12"/>
  <c r="N82" i="12"/>
  <c r="P81" i="12"/>
  <c r="O81" i="12"/>
  <c r="N81" i="12"/>
  <c r="P80" i="12"/>
  <c r="O80" i="12"/>
  <c r="N80" i="12"/>
  <c r="P79" i="12"/>
  <c r="O79" i="12"/>
  <c r="N79" i="12"/>
  <c r="P78" i="12"/>
  <c r="O78" i="12"/>
  <c r="N78" i="12"/>
  <c r="P77" i="12"/>
  <c r="O77" i="12"/>
  <c r="N77" i="12"/>
  <c r="P76" i="12"/>
  <c r="O76" i="12"/>
  <c r="N76" i="12"/>
  <c r="P75" i="12"/>
  <c r="O75" i="12"/>
  <c r="N75" i="12"/>
  <c r="P74" i="12"/>
  <c r="O74" i="12"/>
  <c r="N74" i="12"/>
  <c r="P73" i="12"/>
  <c r="O73" i="12"/>
  <c r="N73" i="12"/>
  <c r="P72" i="12"/>
  <c r="O72" i="12"/>
  <c r="N72" i="12"/>
  <c r="P71" i="12"/>
  <c r="O71" i="12"/>
  <c r="N71" i="12"/>
  <c r="P70" i="12"/>
  <c r="O70" i="12"/>
  <c r="N70" i="12"/>
  <c r="P69" i="12"/>
  <c r="O69" i="12"/>
  <c r="N69" i="12"/>
  <c r="P68" i="12"/>
  <c r="O68" i="12"/>
  <c r="N68" i="12"/>
  <c r="P67" i="12"/>
  <c r="O67" i="12"/>
  <c r="N67" i="12"/>
  <c r="P66" i="12"/>
  <c r="O66" i="12"/>
  <c r="N66" i="12"/>
  <c r="P65" i="12"/>
  <c r="O65" i="12"/>
  <c r="N65" i="12"/>
  <c r="P64" i="12"/>
  <c r="O64" i="12"/>
  <c r="N64" i="12"/>
  <c r="P63" i="12"/>
  <c r="O63" i="12"/>
  <c r="N63" i="12"/>
  <c r="P62" i="12"/>
  <c r="O62" i="12"/>
  <c r="N62" i="12"/>
  <c r="P61" i="12"/>
  <c r="O61" i="12"/>
  <c r="N61" i="12"/>
  <c r="P60" i="12"/>
  <c r="O60" i="12"/>
  <c r="N60" i="12"/>
  <c r="P59" i="12"/>
  <c r="O59" i="12"/>
  <c r="N59" i="12"/>
  <c r="P58" i="12"/>
  <c r="O58" i="12"/>
  <c r="N58" i="12"/>
  <c r="P57" i="12"/>
  <c r="O57" i="12"/>
  <c r="N57" i="12"/>
  <c r="P56" i="12"/>
  <c r="O56" i="12"/>
  <c r="N56" i="12"/>
  <c r="P55" i="12"/>
  <c r="O55" i="12"/>
  <c r="N55" i="12"/>
  <c r="P54" i="12"/>
  <c r="O54" i="12"/>
  <c r="N54" i="12"/>
  <c r="P53" i="12"/>
  <c r="O53" i="12"/>
  <c r="N53" i="12"/>
  <c r="P52" i="12"/>
  <c r="O52" i="12"/>
  <c r="N52" i="12"/>
  <c r="P51" i="12"/>
  <c r="O51" i="12"/>
  <c r="N51" i="12"/>
  <c r="P50" i="12"/>
  <c r="O50" i="12"/>
  <c r="N50" i="12"/>
  <c r="P49" i="12"/>
  <c r="O49" i="12"/>
  <c r="N49" i="12"/>
  <c r="P48" i="12"/>
  <c r="O48" i="12"/>
  <c r="N48" i="12"/>
  <c r="P47" i="12"/>
  <c r="O47" i="12"/>
  <c r="N47" i="12"/>
  <c r="P46" i="12"/>
  <c r="O46" i="12"/>
  <c r="N46" i="12"/>
  <c r="P45" i="12"/>
  <c r="O45" i="12"/>
  <c r="N45" i="12"/>
  <c r="P44" i="12"/>
  <c r="O44" i="12"/>
  <c r="N44" i="12"/>
  <c r="P43" i="12"/>
  <c r="O43" i="12"/>
  <c r="N43" i="12"/>
  <c r="P42" i="12"/>
  <c r="O42" i="12"/>
  <c r="N42" i="12"/>
  <c r="P41" i="12"/>
  <c r="O41" i="12"/>
  <c r="N41" i="12"/>
  <c r="P40" i="12"/>
  <c r="O40" i="12"/>
  <c r="N40" i="12"/>
  <c r="P39" i="12"/>
  <c r="O39" i="12"/>
  <c r="N39" i="12"/>
  <c r="P38" i="12"/>
  <c r="O38" i="12"/>
  <c r="N38" i="12"/>
  <c r="P37" i="12"/>
  <c r="O37" i="12"/>
  <c r="N37" i="12"/>
  <c r="P36" i="12"/>
  <c r="O36" i="12"/>
  <c r="N36" i="12"/>
  <c r="P35" i="12"/>
  <c r="O35" i="12"/>
  <c r="N35" i="12"/>
  <c r="P34" i="12"/>
  <c r="O34" i="12"/>
  <c r="N34" i="12"/>
  <c r="P33" i="12"/>
  <c r="O33" i="12"/>
  <c r="N33" i="12"/>
  <c r="P32" i="12"/>
  <c r="O32" i="12"/>
  <c r="N32" i="12"/>
  <c r="P31" i="12"/>
  <c r="O31" i="12"/>
  <c r="N31" i="12"/>
  <c r="P30" i="12"/>
  <c r="O30" i="12"/>
  <c r="N30" i="12"/>
  <c r="P29" i="12"/>
  <c r="O29" i="12"/>
  <c r="N29" i="12"/>
  <c r="P28" i="12"/>
  <c r="O28" i="12"/>
  <c r="N28" i="12"/>
  <c r="P27" i="12"/>
  <c r="O27" i="12"/>
  <c r="N27" i="12"/>
  <c r="P26" i="12"/>
  <c r="O26" i="12"/>
  <c r="N26" i="12"/>
  <c r="P25" i="12"/>
  <c r="O25" i="12"/>
  <c r="N25" i="12"/>
  <c r="P24" i="12"/>
  <c r="O24" i="12"/>
  <c r="N24" i="12"/>
  <c r="P23" i="12"/>
  <c r="O23" i="12"/>
  <c r="N23" i="12"/>
  <c r="P22" i="12"/>
  <c r="O22" i="12"/>
  <c r="N22" i="12"/>
  <c r="P21" i="12"/>
  <c r="O21" i="12"/>
  <c r="N21" i="12"/>
  <c r="P20" i="12"/>
  <c r="O20" i="12"/>
  <c r="N20" i="12"/>
  <c r="P19" i="12"/>
  <c r="O19" i="12"/>
  <c r="N19" i="12"/>
  <c r="P18" i="12"/>
  <c r="O18" i="12"/>
  <c r="N18" i="12"/>
  <c r="P17" i="12"/>
  <c r="O17" i="12"/>
  <c r="N17" i="12"/>
  <c r="P16" i="12"/>
  <c r="O16" i="12"/>
  <c r="N16" i="12"/>
  <c r="P15" i="12"/>
  <c r="O15" i="12"/>
  <c r="N15" i="12"/>
  <c r="P14" i="12"/>
  <c r="O14" i="12"/>
  <c r="N14" i="12"/>
  <c r="P13" i="12"/>
  <c r="O13" i="12"/>
  <c r="N13" i="12"/>
  <c r="P12" i="12"/>
  <c r="O12" i="12"/>
  <c r="N12" i="12"/>
  <c r="P11" i="12"/>
  <c r="O11" i="12"/>
  <c r="N11" i="12"/>
  <c r="Z59" i="14"/>
  <c r="Z58" i="14"/>
  <c r="Z57" i="14"/>
  <c r="Z56" i="14"/>
  <c r="Z55" i="14"/>
  <c r="Z51" i="14"/>
  <c r="Z48" i="14"/>
  <c r="Z46" i="14"/>
  <c r="Z44" i="14"/>
  <c r="Z43" i="14"/>
  <c r="Z42" i="14"/>
  <c r="Z41" i="14"/>
  <c r="Z40" i="14"/>
  <c r="Z39" i="14"/>
  <c r="Z38" i="14"/>
  <c r="Z37" i="14"/>
  <c r="Z36" i="14"/>
  <c r="Z35" i="14"/>
  <c r="Z34" i="14"/>
  <c r="Z33" i="14"/>
  <c r="Z32" i="14"/>
  <c r="Z31" i="14"/>
  <c r="Z30" i="14"/>
  <c r="Z29" i="14"/>
  <c r="Z28" i="14"/>
  <c r="Z27" i="14"/>
  <c r="Z26" i="14"/>
  <c r="Z25" i="14"/>
  <c r="Z24" i="14"/>
  <c r="Z23" i="14"/>
  <c r="Z21" i="14"/>
  <c r="Z20" i="14"/>
  <c r="Z19" i="14"/>
  <c r="Z18" i="14"/>
  <c r="Z17" i="14"/>
  <c r="Z16" i="14"/>
  <c r="Z15" i="14"/>
  <c r="Z13" i="14"/>
  <c r="Z12" i="14"/>
  <c r="Z10" i="14"/>
  <c r="Z9" i="14"/>
  <c r="Z7" i="14"/>
  <c r="Z6" i="14"/>
  <c r="I50" i="15" l="1"/>
  <c r="H50" i="15"/>
  <c r="G50" i="15"/>
  <c r="E36" i="15"/>
  <c r="E42" i="15" s="1"/>
  <c r="E27" i="15"/>
  <c r="K27" i="15" s="1"/>
  <c r="E16" i="15"/>
  <c r="K16" i="15" s="1"/>
  <c r="E10" i="15"/>
  <c r="J10" i="15" s="1"/>
  <c r="I10" i="15" l="1"/>
  <c r="K10" i="15"/>
  <c r="K28" i="15" s="1"/>
  <c r="J16" i="15"/>
  <c r="J28" i="15" s="1"/>
  <c r="I27" i="15"/>
  <c r="J27" i="15"/>
  <c r="I36" i="15"/>
  <c r="J36" i="15"/>
  <c r="K36" i="15"/>
  <c r="I16" i="15"/>
  <c r="I28" i="15" l="1"/>
  <c r="I58" i="2"/>
  <c r="I57" i="2"/>
  <c r="I56" i="2"/>
  <c r="I55" i="2"/>
  <c r="I54" i="2"/>
  <c r="I53" i="2"/>
  <c r="I52" i="2"/>
  <c r="Z47" i="14" s="1"/>
  <c r="I51" i="2"/>
  <c r="I50" i="2"/>
  <c r="I49" i="2"/>
  <c r="I48" i="2"/>
  <c r="Z54" i="14" s="1"/>
  <c r="I47" i="2"/>
  <c r="Z53" i="14" s="1"/>
  <c r="I46" i="2"/>
  <c r="I45" i="2"/>
  <c r="Z45" i="14" s="1"/>
  <c r="I44" i="2"/>
  <c r="I43" i="2"/>
  <c r="I42" i="2"/>
  <c r="I41" i="2"/>
  <c r="Z5" i="14" s="1"/>
  <c r="I40" i="2"/>
  <c r="Z60" i="14" s="1"/>
  <c r="I39" i="2"/>
  <c r="Z52" i="14" s="1"/>
  <c r="I38" i="2"/>
  <c r="Z50" i="14" s="1"/>
  <c r="I37" i="2"/>
  <c r="Z49" i="14" s="1"/>
  <c r="I35" i="2"/>
  <c r="Z22" i="14" s="1"/>
  <c r="I34" i="2"/>
  <c r="Z14" i="14" s="1"/>
  <c r="I33" i="2"/>
  <c r="Z8" i="14" s="1"/>
  <c r="I31" i="2"/>
  <c r="I29" i="2"/>
  <c r="Z11" i="14" s="1"/>
  <c r="AC24" i="14" l="1"/>
  <c r="AC25" i="14"/>
  <c r="AC32" i="14"/>
  <c r="AC33" i="14"/>
  <c r="AC34" i="14"/>
  <c r="AC35" i="14" l="1"/>
  <c r="P10" i="12" l="1"/>
  <c r="O10" i="12"/>
  <c r="N10" i="12"/>
  <c r="F66" i="14" l="1"/>
  <c r="G66" i="14"/>
  <c r="F67" i="14"/>
  <c r="G67" i="14"/>
  <c r="F68" i="14"/>
  <c r="G68" i="14"/>
  <c r="F69" i="14"/>
  <c r="G69" i="14"/>
  <c r="F70" i="14"/>
  <c r="G70" i="14"/>
  <c r="F71" i="14"/>
  <c r="G71" i="14"/>
  <c r="F72" i="14"/>
  <c r="G72" i="14"/>
  <c r="F73" i="14"/>
  <c r="G73" i="14"/>
  <c r="F74" i="14"/>
  <c r="G74" i="14"/>
  <c r="F75" i="14"/>
  <c r="G75" i="14"/>
  <c r="F76" i="14"/>
  <c r="G76" i="14"/>
  <c r="F77" i="14"/>
  <c r="G77" i="14"/>
  <c r="E81" i="14"/>
  <c r="E82" i="14"/>
  <c r="E83" i="14"/>
  <c r="E84" i="14"/>
  <c r="E85" i="14"/>
  <c r="E86" i="14"/>
  <c r="E87" i="14"/>
  <c r="E88" i="14"/>
  <c r="E89" i="14"/>
  <c r="E90" i="14"/>
  <c r="E91" i="14"/>
  <c r="E92" i="14"/>
  <c r="H29" i="2"/>
  <c r="G29" i="2"/>
  <c r="W11" i="14" s="1"/>
  <c r="F29" i="2"/>
  <c r="V11" i="14" s="1"/>
  <c r="H31" i="2"/>
  <c r="G31" i="2"/>
  <c r="F31" i="2"/>
  <c r="H35" i="2"/>
  <c r="Y22" i="14" s="1"/>
  <c r="G35" i="2"/>
  <c r="W22" i="14" s="1"/>
  <c r="F35" i="2"/>
  <c r="V22" i="14" s="1"/>
  <c r="H34" i="2"/>
  <c r="Y14" i="14" s="1"/>
  <c r="G34" i="2"/>
  <c r="W14" i="14" s="1"/>
  <c r="F34" i="2"/>
  <c r="V14" i="14" s="1"/>
  <c r="H33" i="2"/>
  <c r="Y8" i="14" s="1"/>
  <c r="G33" i="2"/>
  <c r="W8" i="14" s="1"/>
  <c r="F33" i="2"/>
  <c r="V8" i="14" s="1"/>
  <c r="F37" i="2"/>
  <c r="G37" i="2"/>
  <c r="W49" i="14" s="1"/>
  <c r="H37" i="2"/>
  <c r="Y49" i="14" s="1"/>
  <c r="F38" i="2"/>
  <c r="V50" i="14"/>
  <c r="G38" i="2"/>
  <c r="W50" i="14" s="1"/>
  <c r="H38" i="2"/>
  <c r="Y50" i="14" s="1"/>
  <c r="F39" i="2"/>
  <c r="V52" i="14" s="1"/>
  <c r="G39" i="2"/>
  <c r="W52" i="14" s="1"/>
  <c r="H39" i="2"/>
  <c r="Y52" i="14" s="1"/>
  <c r="F40" i="2"/>
  <c r="G40" i="2"/>
  <c r="H40" i="2"/>
  <c r="F41" i="2"/>
  <c r="G41" i="2"/>
  <c r="H41" i="2"/>
  <c r="Y5" i="14" s="1"/>
  <c r="F42" i="2"/>
  <c r="G42" i="2"/>
  <c r="H42" i="2"/>
  <c r="F43" i="2"/>
  <c r="G43" i="2"/>
  <c r="H43" i="2"/>
  <c r="F44" i="2"/>
  <c r="G44" i="2"/>
  <c r="H44" i="2"/>
  <c r="F45" i="2"/>
  <c r="V45" i="14" s="1"/>
  <c r="G45" i="2"/>
  <c r="W45" i="14" s="1"/>
  <c r="H45" i="2"/>
  <c r="Y45" i="14" s="1"/>
  <c r="F46" i="2"/>
  <c r="G46" i="2"/>
  <c r="H46" i="2"/>
  <c r="F47" i="2"/>
  <c r="V53" i="14" s="1"/>
  <c r="G47" i="2"/>
  <c r="W53" i="14" s="1"/>
  <c r="H47" i="2"/>
  <c r="Y53" i="14" s="1"/>
  <c r="F48" i="2"/>
  <c r="V54" i="14" s="1"/>
  <c r="G48" i="2"/>
  <c r="W54" i="14" s="1"/>
  <c r="H48" i="2"/>
  <c r="F49" i="2"/>
  <c r="G49" i="2"/>
  <c r="H49" i="2"/>
  <c r="F50" i="2"/>
  <c r="G50" i="2"/>
  <c r="H50" i="2"/>
  <c r="F51" i="2"/>
  <c r="G51" i="2"/>
  <c r="H51" i="2"/>
  <c r="F52" i="2"/>
  <c r="G52" i="2"/>
  <c r="W47" i="14" s="1"/>
  <c r="H52" i="2"/>
  <c r="F53" i="2"/>
  <c r="G53" i="2"/>
  <c r="H53" i="2"/>
  <c r="F54" i="2"/>
  <c r="G54" i="2"/>
  <c r="H54" i="2"/>
  <c r="F55" i="2"/>
  <c r="G55" i="2"/>
  <c r="H55" i="2"/>
  <c r="F56" i="2"/>
  <c r="G56" i="2"/>
  <c r="H56" i="2"/>
  <c r="F57" i="2"/>
  <c r="G57" i="2"/>
  <c r="H57" i="2"/>
  <c r="G58" i="2"/>
  <c r="H58" i="2"/>
  <c r="F58" i="2"/>
  <c r="V60" i="14"/>
  <c r="W60" i="14"/>
  <c r="AC6" i="14"/>
  <c r="AC9" i="14"/>
  <c r="AC10" i="14"/>
  <c r="AC11" i="14"/>
  <c r="AC12" i="14"/>
  <c r="AC13" i="14"/>
  <c r="AC15" i="14"/>
  <c r="AC16" i="14"/>
  <c r="AC17" i="14"/>
  <c r="AC23" i="14"/>
  <c r="AC28" i="14"/>
  <c r="AC29" i="14"/>
  <c r="AC30" i="14"/>
  <c r="AC36" i="14"/>
  <c r="AC37" i="14"/>
  <c r="AC41" i="14"/>
  <c r="AC42" i="14"/>
  <c r="AC43" i="14"/>
  <c r="AC44" i="14"/>
  <c r="AC48" i="14"/>
  <c r="AC51" i="14"/>
  <c r="AC55" i="14"/>
  <c r="AC56" i="14"/>
  <c r="AC57" i="14"/>
  <c r="AC58" i="14"/>
  <c r="AC59" i="14"/>
  <c r="U6" i="14"/>
  <c r="U7" i="14"/>
  <c r="U8" i="14"/>
  <c r="U9" i="14"/>
  <c r="U10" i="14"/>
  <c r="U11" i="14"/>
  <c r="U12" i="14"/>
  <c r="U13" i="14"/>
  <c r="U14" i="14"/>
  <c r="U15" i="14"/>
  <c r="U16" i="14"/>
  <c r="U17" i="14"/>
  <c r="U18" i="14"/>
  <c r="U19" i="14"/>
  <c r="U20" i="14"/>
  <c r="U21" i="14"/>
  <c r="U22" i="14"/>
  <c r="U23" i="14"/>
  <c r="U24" i="14"/>
  <c r="U25" i="14"/>
  <c r="U26" i="14"/>
  <c r="U27" i="14"/>
  <c r="U28" i="14"/>
  <c r="U29" i="14"/>
  <c r="U30" i="14"/>
  <c r="U31" i="14"/>
  <c r="U32" i="14"/>
  <c r="U33" i="14"/>
  <c r="U34" i="14"/>
  <c r="U35" i="14"/>
  <c r="U36" i="14"/>
  <c r="U37" i="14"/>
  <c r="U38" i="14"/>
  <c r="U39" i="14"/>
  <c r="U40" i="14"/>
  <c r="U41" i="14"/>
  <c r="U42" i="14"/>
  <c r="U43" i="14"/>
  <c r="U44" i="14"/>
  <c r="U45" i="14"/>
  <c r="U46" i="14"/>
  <c r="U47" i="14"/>
  <c r="U48" i="14"/>
  <c r="U49" i="14"/>
  <c r="U50" i="14"/>
  <c r="U51" i="14"/>
  <c r="U52" i="14"/>
  <c r="U53" i="14"/>
  <c r="U54" i="14"/>
  <c r="U55" i="14"/>
  <c r="U56" i="14"/>
  <c r="U57" i="14"/>
  <c r="U58" i="14"/>
  <c r="U59" i="14"/>
  <c r="U60" i="14"/>
  <c r="U5" i="14"/>
  <c r="T6" i="14"/>
  <c r="V6" i="14"/>
  <c r="W6" i="14"/>
  <c r="X6" i="14"/>
  <c r="T7" i="14"/>
  <c r="V7" i="14"/>
  <c r="W7" i="14"/>
  <c r="X7" i="14"/>
  <c r="T8" i="14"/>
  <c r="T9" i="14"/>
  <c r="V9" i="14"/>
  <c r="W9" i="14"/>
  <c r="X9" i="14"/>
  <c r="T10" i="14"/>
  <c r="V10" i="14"/>
  <c r="W10" i="14"/>
  <c r="X10" i="14"/>
  <c r="T11" i="14"/>
  <c r="T12" i="14"/>
  <c r="V12" i="14"/>
  <c r="W12" i="14"/>
  <c r="X12" i="14"/>
  <c r="T13" i="14"/>
  <c r="V13" i="14"/>
  <c r="W13" i="14"/>
  <c r="X13" i="14"/>
  <c r="T14" i="14"/>
  <c r="T15" i="14"/>
  <c r="V15" i="14"/>
  <c r="W15" i="14"/>
  <c r="X15" i="14"/>
  <c r="T16" i="14"/>
  <c r="V16" i="14"/>
  <c r="W16" i="14"/>
  <c r="X16" i="14"/>
  <c r="T17" i="14"/>
  <c r="V17" i="14"/>
  <c r="W17" i="14"/>
  <c r="X17" i="14"/>
  <c r="T18" i="14"/>
  <c r="V18" i="14"/>
  <c r="W18" i="14"/>
  <c r="X18" i="14"/>
  <c r="T19" i="14"/>
  <c r="V19" i="14"/>
  <c r="W19" i="14"/>
  <c r="X19" i="14"/>
  <c r="T20" i="14"/>
  <c r="V20" i="14"/>
  <c r="W20" i="14"/>
  <c r="X20" i="14"/>
  <c r="T21" i="14"/>
  <c r="V21" i="14"/>
  <c r="W21" i="14"/>
  <c r="X21" i="14"/>
  <c r="T22" i="14"/>
  <c r="T23" i="14"/>
  <c r="V23" i="14"/>
  <c r="W23" i="14"/>
  <c r="X23" i="14"/>
  <c r="T24" i="14"/>
  <c r="V24" i="14"/>
  <c r="W24" i="14"/>
  <c r="X24" i="14"/>
  <c r="T25" i="14"/>
  <c r="V25" i="14"/>
  <c r="W25" i="14"/>
  <c r="X25" i="14"/>
  <c r="T26" i="14"/>
  <c r="V26" i="14"/>
  <c r="W26" i="14"/>
  <c r="X26" i="14"/>
  <c r="T27" i="14"/>
  <c r="V27" i="14"/>
  <c r="W27" i="14"/>
  <c r="X27" i="14"/>
  <c r="T28" i="14"/>
  <c r="V28" i="14"/>
  <c r="W28" i="14"/>
  <c r="X28" i="14"/>
  <c r="T29" i="14"/>
  <c r="V29" i="14"/>
  <c r="W29" i="14"/>
  <c r="X29" i="14"/>
  <c r="T30" i="14"/>
  <c r="V30" i="14"/>
  <c r="W30" i="14"/>
  <c r="X30" i="14"/>
  <c r="T31" i="14"/>
  <c r="V31" i="14"/>
  <c r="W31" i="14"/>
  <c r="X31" i="14"/>
  <c r="T32" i="14"/>
  <c r="V32" i="14"/>
  <c r="W32" i="14"/>
  <c r="X32" i="14"/>
  <c r="T33" i="14"/>
  <c r="V33" i="14"/>
  <c r="W33" i="14"/>
  <c r="X33" i="14"/>
  <c r="T34" i="14"/>
  <c r="V34" i="14"/>
  <c r="W34" i="14"/>
  <c r="X34" i="14"/>
  <c r="T35" i="14"/>
  <c r="V35" i="14"/>
  <c r="W35" i="14"/>
  <c r="X35" i="14"/>
  <c r="T36" i="14"/>
  <c r="V36" i="14"/>
  <c r="W36" i="14"/>
  <c r="X36" i="14"/>
  <c r="T37" i="14"/>
  <c r="V37" i="14"/>
  <c r="W37" i="14"/>
  <c r="X37" i="14"/>
  <c r="T38" i="14"/>
  <c r="V38" i="14"/>
  <c r="W38" i="14"/>
  <c r="X38" i="14"/>
  <c r="T39" i="14"/>
  <c r="V39" i="14"/>
  <c r="W39" i="14"/>
  <c r="X39" i="14"/>
  <c r="T40" i="14"/>
  <c r="V40" i="14"/>
  <c r="W40" i="14"/>
  <c r="X40" i="14"/>
  <c r="T41" i="14"/>
  <c r="V41" i="14"/>
  <c r="W41" i="14"/>
  <c r="X41" i="14"/>
  <c r="T42" i="14"/>
  <c r="V42" i="14"/>
  <c r="W42" i="14"/>
  <c r="X42" i="14"/>
  <c r="T43" i="14"/>
  <c r="V43" i="14"/>
  <c r="W43" i="14"/>
  <c r="X43" i="14"/>
  <c r="T44" i="14"/>
  <c r="V44" i="14"/>
  <c r="W44" i="14"/>
  <c r="X44" i="14"/>
  <c r="T45" i="14"/>
  <c r="T46" i="14"/>
  <c r="V46" i="14"/>
  <c r="W46" i="14"/>
  <c r="X46" i="14"/>
  <c r="T47" i="14"/>
  <c r="V47" i="14"/>
  <c r="T48" i="14"/>
  <c r="V48" i="14"/>
  <c r="W48" i="14"/>
  <c r="X48" i="14"/>
  <c r="T49" i="14"/>
  <c r="V49" i="14"/>
  <c r="T50" i="14"/>
  <c r="T51" i="14"/>
  <c r="V51" i="14"/>
  <c r="W51" i="14"/>
  <c r="X51" i="14"/>
  <c r="T52" i="14"/>
  <c r="T53" i="14"/>
  <c r="X53" i="14"/>
  <c r="T54" i="14"/>
  <c r="T55" i="14"/>
  <c r="V55" i="14"/>
  <c r="W55" i="14"/>
  <c r="X55" i="14"/>
  <c r="T56" i="14"/>
  <c r="V56" i="14"/>
  <c r="W56" i="14"/>
  <c r="X56" i="14"/>
  <c r="T57" i="14"/>
  <c r="V57" i="14"/>
  <c r="W57" i="14"/>
  <c r="X57" i="14"/>
  <c r="T58" i="14"/>
  <c r="V58" i="14"/>
  <c r="W58" i="14"/>
  <c r="X58" i="14"/>
  <c r="T59" i="14"/>
  <c r="V59" i="14"/>
  <c r="W59" i="14"/>
  <c r="X59" i="14"/>
  <c r="T60" i="14"/>
  <c r="W5" i="14"/>
  <c r="V5" i="14"/>
  <c r="T5" i="14"/>
  <c r="C33" i="2"/>
  <c r="AC8" i="14" s="1"/>
  <c r="C34" i="2"/>
  <c r="AC14" i="14" s="1"/>
  <c r="C35" i="2"/>
  <c r="AC22" i="14" s="1"/>
  <c r="C36" i="2"/>
  <c r="AC46" i="14" s="1"/>
  <c r="C37" i="2"/>
  <c r="AC49" i="14" s="1"/>
  <c r="C38" i="2"/>
  <c r="AC50" i="14" s="1"/>
  <c r="C39" i="2"/>
  <c r="AC52" i="14" s="1"/>
  <c r="C40" i="2"/>
  <c r="AC60" i="14" s="1"/>
  <c r="C41" i="2"/>
  <c r="AC5" i="14" s="1"/>
  <c r="C42" i="2"/>
  <c r="C43" i="2"/>
  <c r="C44" i="2"/>
  <c r="C45" i="2"/>
  <c r="AC45" i="14" s="1"/>
  <c r="C46" i="2"/>
  <c r="C47" i="2"/>
  <c r="AC53" i="14" s="1"/>
  <c r="C48" i="2"/>
  <c r="AC54" i="14" s="1"/>
  <c r="C49" i="2"/>
  <c r="C50" i="2"/>
  <c r="C51" i="2"/>
  <c r="C52" i="2"/>
  <c r="AC47" i="14" s="1"/>
  <c r="C53" i="2"/>
  <c r="C54" i="2"/>
  <c r="C55" i="2"/>
  <c r="C56" i="2"/>
  <c r="C57" i="2"/>
  <c r="C58" i="2"/>
  <c r="C32" i="2"/>
  <c r="AC7" i="14" s="1"/>
  <c r="C22" i="2"/>
  <c r="AC18" i="14" s="1"/>
  <c r="C23" i="2"/>
  <c r="AC19" i="14" s="1"/>
  <c r="C24" i="2"/>
  <c r="AC20" i="14" s="1"/>
  <c r="C25" i="2"/>
  <c r="AC21" i="14" s="1"/>
  <c r="C26" i="2"/>
  <c r="AC26" i="14" s="1"/>
  <c r="C27" i="2"/>
  <c r="AC27" i="14" s="1"/>
  <c r="C21" i="2"/>
  <c r="G67" i="2"/>
  <c r="AC31" i="14"/>
  <c r="AC40" i="14"/>
  <c r="AC39" i="14"/>
  <c r="AC38" i="14"/>
  <c r="E13" i="13"/>
  <c r="E15" i="13" s="1"/>
  <c r="P13" i="13"/>
  <c r="P15" i="13" s="1"/>
  <c r="F13" i="13"/>
  <c r="F15" i="13" s="1"/>
  <c r="G13" i="13"/>
  <c r="G15" i="13" s="1"/>
  <c r="H13" i="13"/>
  <c r="H15" i="13" s="1"/>
  <c r="I13" i="13"/>
  <c r="I15" i="13" s="1"/>
  <c r="J13" i="13"/>
  <c r="J15" i="13" s="1"/>
  <c r="K13" i="13"/>
  <c r="K15" i="13" s="1"/>
  <c r="L13" i="13"/>
  <c r="L15" i="13" s="1"/>
  <c r="M13" i="13"/>
  <c r="M15" i="13" s="1"/>
  <c r="N13" i="13"/>
  <c r="N15" i="13" s="1"/>
  <c r="O13" i="13"/>
  <c r="O15" i="13" s="1"/>
  <c r="E11" i="10"/>
  <c r="F11" i="10" s="1"/>
  <c r="G11" i="10" s="1"/>
  <c r="E12" i="10"/>
  <c r="F12" i="10" s="1"/>
  <c r="G12" i="10" s="1"/>
  <c r="E13" i="10"/>
  <c r="F13" i="10" s="1"/>
  <c r="G13" i="10" s="1"/>
  <c r="E14" i="10"/>
  <c r="F14" i="10" s="1"/>
  <c r="G14" i="10" s="1"/>
  <c r="E15" i="10"/>
  <c r="F15" i="10" s="1"/>
  <c r="G15" i="10" s="1"/>
  <c r="E16" i="10"/>
  <c r="F16" i="10" s="1"/>
  <c r="G16" i="10" s="1"/>
  <c r="E17" i="10"/>
  <c r="F17" i="10" s="1"/>
  <c r="G17" i="10" s="1"/>
  <c r="E18" i="10"/>
  <c r="F18" i="10" s="1"/>
  <c r="G18" i="10" s="1"/>
  <c r="E19" i="10"/>
  <c r="F19" i="10" s="1"/>
  <c r="G19" i="10" s="1"/>
  <c r="E20" i="10"/>
  <c r="F20" i="10" s="1"/>
  <c r="G20" i="10" s="1"/>
  <c r="E21" i="10"/>
  <c r="F21" i="10" s="1"/>
  <c r="G21" i="10" s="1"/>
  <c r="E22" i="10"/>
  <c r="F22" i="10" s="1"/>
  <c r="G22" i="10" s="1"/>
  <c r="E23" i="10"/>
  <c r="F23" i="10" s="1"/>
  <c r="G23" i="10" s="1"/>
  <c r="E24" i="10"/>
  <c r="F24" i="10" s="1"/>
  <c r="G24" i="10" s="1"/>
  <c r="E25" i="10"/>
  <c r="F25" i="10" s="1"/>
  <c r="G25" i="10" s="1"/>
  <c r="E26" i="10"/>
  <c r="F26" i="10" s="1"/>
  <c r="G26" i="10" s="1"/>
  <c r="E27" i="10"/>
  <c r="F27" i="10" s="1"/>
  <c r="G27" i="10" s="1"/>
  <c r="E28" i="10"/>
  <c r="F28" i="10" s="1"/>
  <c r="G28" i="10" s="1"/>
  <c r="E29" i="10"/>
  <c r="F29" i="10" s="1"/>
  <c r="G29" i="10" s="1"/>
  <c r="E30" i="10"/>
  <c r="F30" i="10" s="1"/>
  <c r="G30" i="10" s="1"/>
  <c r="E31" i="10"/>
  <c r="F31" i="10" s="1"/>
  <c r="G31" i="10" s="1"/>
  <c r="E32" i="10"/>
  <c r="F32" i="10" s="1"/>
  <c r="G32" i="10" s="1"/>
  <c r="E33" i="10"/>
  <c r="F33" i="10" s="1"/>
  <c r="G33" i="10" s="1"/>
  <c r="E34" i="10"/>
  <c r="F34" i="10" s="1"/>
  <c r="G34" i="10" s="1"/>
  <c r="E35" i="10"/>
  <c r="F35" i="10" s="1"/>
  <c r="G35" i="10" s="1"/>
  <c r="E36" i="10"/>
  <c r="F36" i="10" s="1"/>
  <c r="G36" i="10" s="1"/>
  <c r="E37" i="10"/>
  <c r="F37" i="10" s="1"/>
  <c r="G37" i="10" s="1"/>
  <c r="E38" i="10"/>
  <c r="F38" i="10" s="1"/>
  <c r="G38" i="10" s="1"/>
  <c r="E39" i="10"/>
  <c r="F39" i="10" s="1"/>
  <c r="G39" i="10" s="1"/>
  <c r="E40" i="10"/>
  <c r="F40" i="10" s="1"/>
  <c r="G40" i="10" s="1"/>
  <c r="E41" i="10"/>
  <c r="F41" i="10" s="1"/>
  <c r="G41" i="10" s="1"/>
  <c r="E42" i="10"/>
  <c r="F42" i="10" s="1"/>
  <c r="G42" i="10" s="1"/>
  <c r="E43" i="10"/>
  <c r="F43" i="10" s="1"/>
  <c r="G43" i="10" s="1"/>
  <c r="E44" i="10"/>
  <c r="F44" i="10" s="1"/>
  <c r="G44" i="10" s="1"/>
  <c r="E45" i="10"/>
  <c r="F45" i="10" s="1"/>
  <c r="G45" i="10" s="1"/>
  <c r="E46" i="10"/>
  <c r="F46" i="10" s="1"/>
  <c r="G46" i="10" s="1"/>
  <c r="E47" i="10"/>
  <c r="F47" i="10" s="1"/>
  <c r="G47" i="10" s="1"/>
  <c r="E48" i="10"/>
  <c r="F48" i="10" s="1"/>
  <c r="G48" i="10" s="1"/>
  <c r="E49" i="10"/>
  <c r="F49" i="10" s="1"/>
  <c r="G49" i="10" s="1"/>
  <c r="E50" i="10"/>
  <c r="F50" i="10" s="1"/>
  <c r="G50" i="10" s="1"/>
  <c r="E51" i="10"/>
  <c r="F51" i="10" s="1"/>
  <c r="G51" i="10" s="1"/>
  <c r="E52" i="10"/>
  <c r="F52" i="10" s="1"/>
  <c r="G52" i="10" s="1"/>
  <c r="E53" i="10"/>
  <c r="F53" i="10" s="1"/>
  <c r="G53" i="10" s="1"/>
  <c r="E54" i="10"/>
  <c r="F54" i="10" s="1"/>
  <c r="G54" i="10" s="1"/>
  <c r="E55" i="10"/>
  <c r="F55" i="10" s="1"/>
  <c r="G55" i="10" s="1"/>
  <c r="E56" i="10"/>
  <c r="F56" i="10" s="1"/>
  <c r="G56" i="10" s="1"/>
  <c r="E57" i="10"/>
  <c r="F57" i="10" s="1"/>
  <c r="G57" i="10" s="1"/>
  <c r="E58" i="10"/>
  <c r="F58" i="10" s="1"/>
  <c r="G58" i="10" s="1"/>
  <c r="E59" i="10"/>
  <c r="F59" i="10" s="1"/>
  <c r="G59" i="10" s="1"/>
  <c r="E60" i="10"/>
  <c r="F60" i="10" s="1"/>
  <c r="G60" i="10" s="1"/>
  <c r="E61" i="10"/>
  <c r="F61" i="10" s="1"/>
  <c r="G61" i="10" s="1"/>
  <c r="E62" i="10"/>
  <c r="F62" i="10" s="1"/>
  <c r="G62" i="10" s="1"/>
  <c r="E63" i="10"/>
  <c r="F63" i="10" s="1"/>
  <c r="G63" i="10" s="1"/>
  <c r="E64" i="10"/>
  <c r="F64" i="10" s="1"/>
  <c r="G64" i="10" s="1"/>
  <c r="E65" i="10"/>
  <c r="F65" i="10" s="1"/>
  <c r="G65" i="10" s="1"/>
  <c r="E66" i="10"/>
  <c r="F66" i="10" s="1"/>
  <c r="G66" i="10" s="1"/>
  <c r="E67" i="10"/>
  <c r="F67" i="10" s="1"/>
  <c r="G67" i="10" s="1"/>
  <c r="E68" i="10"/>
  <c r="F68" i="10" s="1"/>
  <c r="G68" i="10" s="1"/>
  <c r="E69" i="10"/>
  <c r="F69" i="10" s="1"/>
  <c r="G69" i="10" s="1"/>
  <c r="E70" i="10"/>
  <c r="F70" i="10" s="1"/>
  <c r="G70" i="10" s="1"/>
  <c r="E71" i="10"/>
  <c r="F71" i="10" s="1"/>
  <c r="G71" i="10" s="1"/>
  <c r="E72" i="10"/>
  <c r="F72" i="10" s="1"/>
  <c r="G72" i="10" s="1"/>
  <c r="E73" i="10"/>
  <c r="F73" i="10" s="1"/>
  <c r="G73" i="10" s="1"/>
  <c r="E74" i="10"/>
  <c r="F74" i="10" s="1"/>
  <c r="G74" i="10" s="1"/>
  <c r="E75" i="10"/>
  <c r="F75" i="10" s="1"/>
  <c r="G75" i="10" s="1"/>
  <c r="E76" i="10"/>
  <c r="F76" i="10" s="1"/>
  <c r="G76" i="10" s="1"/>
  <c r="E77" i="10"/>
  <c r="F77" i="10" s="1"/>
  <c r="G77" i="10" s="1"/>
  <c r="E78" i="10"/>
  <c r="F78" i="10" s="1"/>
  <c r="G78" i="10" s="1"/>
  <c r="E79" i="10"/>
  <c r="F79" i="10" s="1"/>
  <c r="G79" i="10" s="1"/>
  <c r="E80" i="10"/>
  <c r="F80" i="10" s="1"/>
  <c r="G80" i="10" s="1"/>
  <c r="E81" i="10"/>
  <c r="F81" i="10" s="1"/>
  <c r="G81" i="10" s="1"/>
  <c r="E82" i="10"/>
  <c r="F82" i="10" s="1"/>
  <c r="G82" i="10" s="1"/>
  <c r="E83" i="10"/>
  <c r="F83" i="10" s="1"/>
  <c r="G83" i="10" s="1"/>
  <c r="E84" i="10"/>
  <c r="F84" i="10" s="1"/>
  <c r="G84" i="10" s="1"/>
  <c r="E85" i="10"/>
  <c r="F85" i="10" s="1"/>
  <c r="G85" i="10" s="1"/>
  <c r="E86" i="10"/>
  <c r="F86" i="10" s="1"/>
  <c r="G86" i="10" s="1"/>
  <c r="E87" i="10"/>
  <c r="F87" i="10" s="1"/>
  <c r="G87" i="10" s="1"/>
  <c r="E88" i="10"/>
  <c r="F88" i="10" s="1"/>
  <c r="G88" i="10" s="1"/>
  <c r="E89" i="10"/>
  <c r="F89" i="10" s="1"/>
  <c r="G89" i="10" s="1"/>
  <c r="E90" i="10"/>
  <c r="F90" i="10" s="1"/>
  <c r="G90" i="10" s="1"/>
  <c r="E91" i="10"/>
  <c r="F91" i="10" s="1"/>
  <c r="G91" i="10" s="1"/>
  <c r="E92" i="10"/>
  <c r="F92" i="10" s="1"/>
  <c r="G92" i="10" s="1"/>
  <c r="E93" i="10"/>
  <c r="F93" i="10" s="1"/>
  <c r="G93" i="10" s="1"/>
  <c r="E94" i="10"/>
  <c r="F94" i="10" s="1"/>
  <c r="G94" i="10" s="1"/>
  <c r="E95" i="10"/>
  <c r="F95" i="10" s="1"/>
  <c r="G95" i="10" s="1"/>
  <c r="E96" i="10"/>
  <c r="F96" i="10" s="1"/>
  <c r="G96" i="10" s="1"/>
  <c r="E97" i="10"/>
  <c r="F97" i="10" s="1"/>
  <c r="G97" i="10" s="1"/>
  <c r="E98" i="10"/>
  <c r="F98" i="10" s="1"/>
  <c r="G98" i="10" s="1"/>
  <c r="E99" i="10"/>
  <c r="F99" i="10" s="1"/>
  <c r="G99" i="10" s="1"/>
  <c r="E100" i="10"/>
  <c r="F100" i="10" s="1"/>
  <c r="G100" i="10" s="1"/>
  <c r="E101" i="10"/>
  <c r="F101" i="10" s="1"/>
  <c r="G101" i="10" s="1"/>
  <c r="E102" i="10"/>
  <c r="F102" i="10" s="1"/>
  <c r="G102" i="10" s="1"/>
  <c r="E103" i="10"/>
  <c r="F103" i="10" s="1"/>
  <c r="G103" i="10" s="1"/>
  <c r="E104" i="10"/>
  <c r="F104" i="10" s="1"/>
  <c r="G104" i="10" s="1"/>
  <c r="E105" i="10"/>
  <c r="F105" i="10" s="1"/>
  <c r="G105" i="10" s="1"/>
  <c r="E106" i="10"/>
  <c r="F106" i="10" s="1"/>
  <c r="G106" i="10" s="1"/>
  <c r="E107" i="10"/>
  <c r="F107" i="10" s="1"/>
  <c r="G107" i="10" s="1"/>
  <c r="E108" i="10"/>
  <c r="F108" i="10" s="1"/>
  <c r="G108" i="10" s="1"/>
  <c r="E109" i="10"/>
  <c r="F109" i="10" s="1"/>
  <c r="G109" i="10" s="1"/>
  <c r="E10" i="10"/>
  <c r="F10" i="10" s="1"/>
  <c r="G10" i="10" s="1"/>
  <c r="U15" i="12"/>
  <c r="M15" i="12" s="1"/>
  <c r="U16" i="12"/>
  <c r="M16" i="12" s="1"/>
  <c r="U17" i="12"/>
  <c r="M17" i="12" s="1"/>
  <c r="U18" i="12"/>
  <c r="M18" i="12" s="1"/>
  <c r="U19" i="12"/>
  <c r="M19" i="12" s="1"/>
  <c r="U20" i="12"/>
  <c r="M20" i="12" s="1"/>
  <c r="U21" i="12"/>
  <c r="M21" i="12" s="1"/>
  <c r="U22" i="12"/>
  <c r="M22" i="12" s="1"/>
  <c r="U23" i="12"/>
  <c r="M23" i="12" s="1"/>
  <c r="U24" i="12"/>
  <c r="M24" i="12" s="1"/>
  <c r="U25" i="12"/>
  <c r="M25" i="12" s="1"/>
  <c r="U26" i="12"/>
  <c r="M26" i="12" s="1"/>
  <c r="U27" i="12"/>
  <c r="M27" i="12" s="1"/>
  <c r="U28" i="12"/>
  <c r="M28" i="12" s="1"/>
  <c r="U29" i="12"/>
  <c r="M29" i="12" s="1"/>
  <c r="U30" i="12"/>
  <c r="M30" i="12" s="1"/>
  <c r="U31" i="12"/>
  <c r="M31" i="12" s="1"/>
  <c r="U32" i="12"/>
  <c r="M32" i="12" s="1"/>
  <c r="U33" i="12"/>
  <c r="M33" i="12" s="1"/>
  <c r="U34" i="12"/>
  <c r="M34" i="12" s="1"/>
  <c r="U35" i="12"/>
  <c r="M35" i="12" s="1"/>
  <c r="U36" i="12"/>
  <c r="M36" i="12" s="1"/>
  <c r="U37" i="12"/>
  <c r="M37" i="12" s="1"/>
  <c r="U38" i="12"/>
  <c r="M38" i="12" s="1"/>
  <c r="U39" i="12"/>
  <c r="M39" i="12" s="1"/>
  <c r="U40" i="12"/>
  <c r="M40" i="12" s="1"/>
  <c r="U41" i="12"/>
  <c r="M41" i="12" s="1"/>
  <c r="U42" i="12"/>
  <c r="M42" i="12" s="1"/>
  <c r="U43" i="12"/>
  <c r="M43" i="12" s="1"/>
  <c r="U44" i="12"/>
  <c r="M44" i="12" s="1"/>
  <c r="U45" i="12"/>
  <c r="M45" i="12" s="1"/>
  <c r="U46" i="12"/>
  <c r="M46" i="12" s="1"/>
  <c r="U47" i="12"/>
  <c r="M47" i="12" s="1"/>
  <c r="U48" i="12"/>
  <c r="M48" i="12" s="1"/>
  <c r="U49" i="12"/>
  <c r="M49" i="12" s="1"/>
  <c r="U50" i="12"/>
  <c r="M50" i="12" s="1"/>
  <c r="U51" i="12"/>
  <c r="M51" i="12" s="1"/>
  <c r="U52" i="12"/>
  <c r="M52" i="12" s="1"/>
  <c r="U53" i="12"/>
  <c r="M53" i="12" s="1"/>
  <c r="U54" i="12"/>
  <c r="M54" i="12" s="1"/>
  <c r="U55" i="12"/>
  <c r="M55" i="12" s="1"/>
  <c r="U56" i="12"/>
  <c r="M56" i="12" s="1"/>
  <c r="U57" i="12"/>
  <c r="M57" i="12" s="1"/>
  <c r="U58" i="12"/>
  <c r="M58" i="12" s="1"/>
  <c r="U59" i="12"/>
  <c r="M59" i="12" s="1"/>
  <c r="U60" i="12"/>
  <c r="M60" i="12" s="1"/>
  <c r="U61" i="12"/>
  <c r="M61" i="12" s="1"/>
  <c r="U62" i="12"/>
  <c r="M62" i="12" s="1"/>
  <c r="U63" i="12"/>
  <c r="M63" i="12" s="1"/>
  <c r="U64" i="12"/>
  <c r="M64" i="12" s="1"/>
  <c r="U65" i="12"/>
  <c r="M65" i="12" s="1"/>
  <c r="U66" i="12"/>
  <c r="M66" i="12" s="1"/>
  <c r="U67" i="12"/>
  <c r="M67" i="12" s="1"/>
  <c r="U68" i="12"/>
  <c r="M68" i="12" s="1"/>
  <c r="U69" i="12"/>
  <c r="M69" i="12" s="1"/>
  <c r="U70" i="12"/>
  <c r="M70" i="12" s="1"/>
  <c r="U71" i="12"/>
  <c r="M71" i="12" s="1"/>
  <c r="U72" i="12"/>
  <c r="M72" i="12" s="1"/>
  <c r="U73" i="12"/>
  <c r="M73" i="12" s="1"/>
  <c r="U74" i="12"/>
  <c r="M74" i="12" s="1"/>
  <c r="U75" i="12"/>
  <c r="M75" i="12" s="1"/>
  <c r="U76" i="12"/>
  <c r="M76" i="12" s="1"/>
  <c r="U77" i="12"/>
  <c r="M77" i="12" s="1"/>
  <c r="U78" i="12"/>
  <c r="M78" i="12" s="1"/>
  <c r="U79" i="12"/>
  <c r="M79" i="12" s="1"/>
  <c r="U80" i="12"/>
  <c r="M80" i="12" s="1"/>
  <c r="U81" i="12"/>
  <c r="M81" i="12" s="1"/>
  <c r="U82" i="12"/>
  <c r="M82" i="12" s="1"/>
  <c r="U83" i="12"/>
  <c r="M83" i="12" s="1"/>
  <c r="U84" i="12"/>
  <c r="M84" i="12" s="1"/>
  <c r="U85" i="12"/>
  <c r="M85" i="12" s="1"/>
  <c r="U86" i="12"/>
  <c r="M86" i="12" s="1"/>
  <c r="U87" i="12"/>
  <c r="M87" i="12" s="1"/>
  <c r="U88" i="12"/>
  <c r="M88" i="12" s="1"/>
  <c r="U89" i="12"/>
  <c r="M89" i="12" s="1"/>
  <c r="U90" i="12"/>
  <c r="M90" i="12" s="1"/>
  <c r="U91" i="12"/>
  <c r="M91" i="12" s="1"/>
  <c r="U92" i="12"/>
  <c r="M92" i="12" s="1"/>
  <c r="U93" i="12"/>
  <c r="M93" i="12" s="1"/>
  <c r="U94" i="12"/>
  <c r="M94" i="12" s="1"/>
  <c r="U95" i="12"/>
  <c r="M95" i="12" s="1"/>
  <c r="U96" i="12"/>
  <c r="M96" i="12" s="1"/>
  <c r="U97" i="12"/>
  <c r="M97" i="12" s="1"/>
  <c r="U98" i="12"/>
  <c r="M98" i="12" s="1"/>
  <c r="U99" i="12"/>
  <c r="M99" i="12" s="1"/>
  <c r="U100" i="12"/>
  <c r="M100" i="12" s="1"/>
  <c r="U101" i="12"/>
  <c r="M101" i="12" s="1"/>
  <c r="U102" i="12"/>
  <c r="M102" i="12" s="1"/>
  <c r="U103" i="12"/>
  <c r="M103" i="12" s="1"/>
  <c r="U104" i="12"/>
  <c r="M104" i="12" s="1"/>
  <c r="U105" i="12"/>
  <c r="M105" i="12" s="1"/>
  <c r="U106" i="12"/>
  <c r="M106" i="12" s="1"/>
  <c r="U107" i="12"/>
  <c r="M107" i="12" s="1"/>
  <c r="U108" i="12"/>
  <c r="M108" i="12" s="1"/>
  <c r="U109" i="12"/>
  <c r="M109" i="12" s="1"/>
  <c r="U14" i="12"/>
  <c r="M14" i="12" s="1"/>
  <c r="U13" i="12"/>
  <c r="M13" i="12" s="1"/>
  <c r="U12" i="12"/>
  <c r="M12" i="12" s="1"/>
  <c r="U11" i="12"/>
  <c r="M11" i="12" s="1"/>
  <c r="U10" i="12"/>
  <c r="M10" i="12" s="1"/>
  <c r="P14" i="13"/>
  <c r="E14" i="13"/>
  <c r="F14" i="13"/>
  <c r="M14" i="13"/>
  <c r="L14" i="13"/>
  <c r="G14" i="13"/>
  <c r="K14" i="13"/>
  <c r="O14" i="13"/>
  <c r="N14" i="13"/>
  <c r="I14" i="13"/>
  <c r="J14" i="13"/>
  <c r="H14" i="13"/>
  <c r="X8" i="14" l="1"/>
  <c r="X50" i="14"/>
  <c r="X14" i="14"/>
  <c r="X22" i="14"/>
  <c r="S58" i="12"/>
  <c r="R58" i="12"/>
  <c r="Q58" i="12"/>
  <c r="S26" i="12"/>
  <c r="R26" i="12"/>
  <c r="Q26" i="12"/>
  <c r="S106" i="12"/>
  <c r="Q106" i="12"/>
  <c r="R106" i="12"/>
  <c r="Q101" i="12"/>
  <c r="R101" i="12"/>
  <c r="S101" i="12"/>
  <c r="S68" i="12"/>
  <c r="Q68" i="12"/>
  <c r="R68" i="12"/>
  <c r="R89" i="12"/>
  <c r="Q89" i="12"/>
  <c r="S89" i="12"/>
  <c r="S57" i="12"/>
  <c r="Q57" i="12"/>
  <c r="R57" i="12"/>
  <c r="Q25" i="12"/>
  <c r="R25" i="12"/>
  <c r="S25" i="12"/>
  <c r="R24" i="12"/>
  <c r="Q24" i="12"/>
  <c r="S24" i="12"/>
  <c r="S73" i="12"/>
  <c r="R73" i="12"/>
  <c r="Q73" i="12"/>
  <c r="Q36" i="12"/>
  <c r="S36" i="12"/>
  <c r="R36" i="12"/>
  <c r="Q23" i="12"/>
  <c r="S23" i="12"/>
  <c r="R23" i="12"/>
  <c r="S37" i="12"/>
  <c r="R37" i="12"/>
  <c r="Q37" i="12"/>
  <c r="Q86" i="12"/>
  <c r="R86" i="12"/>
  <c r="S86" i="12"/>
  <c r="R38" i="12"/>
  <c r="Q38" i="12"/>
  <c r="S38" i="12"/>
  <c r="Q34" i="12"/>
  <c r="R34" i="12"/>
  <c r="S34" i="12"/>
  <c r="Q55" i="12"/>
  <c r="S55" i="12"/>
  <c r="R55" i="12"/>
  <c r="R35" i="12"/>
  <c r="Q35" i="12"/>
  <c r="S35" i="12"/>
  <c r="Q52" i="12"/>
  <c r="R52" i="12"/>
  <c r="S52" i="12"/>
  <c r="Q104" i="12"/>
  <c r="S104" i="12"/>
  <c r="R104" i="12"/>
  <c r="S103" i="12"/>
  <c r="R103" i="12"/>
  <c r="Q103" i="12"/>
  <c r="S69" i="12"/>
  <c r="R69" i="12"/>
  <c r="Q69" i="12"/>
  <c r="S87" i="12"/>
  <c r="Q87" i="12"/>
  <c r="R87" i="12"/>
  <c r="R54" i="12"/>
  <c r="S54" i="12"/>
  <c r="Q54" i="12"/>
  <c r="Q21" i="12"/>
  <c r="S21" i="12"/>
  <c r="R21" i="12"/>
  <c r="Q84" i="12"/>
  <c r="R84" i="12"/>
  <c r="S84" i="12"/>
  <c r="Q20" i="12"/>
  <c r="S20" i="12"/>
  <c r="R20" i="12"/>
  <c r="S83" i="12"/>
  <c r="Q83" i="12"/>
  <c r="R83" i="12"/>
  <c r="R51" i="12"/>
  <c r="Q51" i="12"/>
  <c r="S51" i="12"/>
  <c r="Q19" i="12"/>
  <c r="R19" i="12"/>
  <c r="S19" i="12"/>
  <c r="S99" i="12"/>
  <c r="R99" i="12"/>
  <c r="Q99" i="12"/>
  <c r="X49" i="14"/>
  <c r="S72" i="12"/>
  <c r="Q72" i="12"/>
  <c r="R72" i="12"/>
  <c r="S39" i="12"/>
  <c r="Q39" i="12"/>
  <c r="R39" i="12"/>
  <c r="Q90" i="12"/>
  <c r="R90" i="12"/>
  <c r="S90" i="12"/>
  <c r="S88" i="12"/>
  <c r="Q88" i="12"/>
  <c r="R88" i="12"/>
  <c r="Q22" i="12"/>
  <c r="R22" i="12"/>
  <c r="S22" i="12"/>
  <c r="Q85" i="12"/>
  <c r="R85" i="12"/>
  <c r="S85" i="12"/>
  <c r="S82" i="12"/>
  <c r="R82" i="12"/>
  <c r="Q82" i="12"/>
  <c r="S50" i="12"/>
  <c r="Q50" i="12"/>
  <c r="R50" i="12"/>
  <c r="Q18" i="12"/>
  <c r="S18" i="12"/>
  <c r="R18" i="12"/>
  <c r="R81" i="12"/>
  <c r="Q81" i="12"/>
  <c r="S81" i="12"/>
  <c r="S49" i="12"/>
  <c r="Q49" i="12"/>
  <c r="R49" i="12"/>
  <c r="Q17" i="12"/>
  <c r="S17" i="12"/>
  <c r="R17" i="12"/>
  <c r="Q67" i="12"/>
  <c r="R67" i="12"/>
  <c r="S67" i="12"/>
  <c r="Q105" i="12"/>
  <c r="R105" i="12"/>
  <c r="S105" i="12"/>
  <c r="S80" i="12"/>
  <c r="Q80" i="12"/>
  <c r="R80" i="12"/>
  <c r="R102" i="12"/>
  <c r="Q102" i="12"/>
  <c r="S102" i="12"/>
  <c r="Q98" i="12"/>
  <c r="S98" i="12"/>
  <c r="R98" i="12"/>
  <c r="Q56" i="12"/>
  <c r="R56" i="12"/>
  <c r="S56" i="12"/>
  <c r="Q53" i="12"/>
  <c r="S53" i="12"/>
  <c r="R53" i="12"/>
  <c r="R48" i="12"/>
  <c r="S48" i="12"/>
  <c r="Q48" i="12"/>
  <c r="R16" i="12"/>
  <c r="S16" i="12"/>
  <c r="Q16" i="12"/>
  <c r="Q79" i="12"/>
  <c r="S79" i="12"/>
  <c r="R79" i="12"/>
  <c r="Q47" i="12"/>
  <c r="R47" i="12"/>
  <c r="S47" i="12"/>
  <c r="R15" i="12"/>
  <c r="Q15" i="12"/>
  <c r="S15" i="12"/>
  <c r="Q78" i="12"/>
  <c r="S78" i="12"/>
  <c r="R78" i="12"/>
  <c r="S46" i="12"/>
  <c r="Q46" i="12"/>
  <c r="R46" i="12"/>
  <c r="S109" i="12"/>
  <c r="Q109" i="12"/>
  <c r="R109" i="12"/>
  <c r="S77" i="12"/>
  <c r="R77" i="12"/>
  <c r="Q77" i="12"/>
  <c r="S45" i="12"/>
  <c r="Q45" i="12"/>
  <c r="R45" i="12"/>
  <c r="Q42" i="12"/>
  <c r="R42" i="12"/>
  <c r="S42" i="12"/>
  <c r="R108" i="12"/>
  <c r="S108" i="12"/>
  <c r="Q108" i="12"/>
  <c r="R76" i="12"/>
  <c r="Q76" i="12"/>
  <c r="S76" i="12"/>
  <c r="S44" i="12"/>
  <c r="Q44" i="12"/>
  <c r="R44" i="12"/>
  <c r="S107" i="12"/>
  <c r="Q107" i="12"/>
  <c r="R107" i="12"/>
  <c r="S75" i="12"/>
  <c r="Q75" i="12"/>
  <c r="R75" i="12"/>
  <c r="Q43" i="12"/>
  <c r="S43" i="12"/>
  <c r="R43" i="12"/>
  <c r="X45" i="14"/>
  <c r="Q71" i="12"/>
  <c r="R71" i="12"/>
  <c r="S71" i="12"/>
  <c r="Q70" i="12"/>
  <c r="R70" i="12"/>
  <c r="S70" i="12"/>
  <c r="R97" i="12"/>
  <c r="S97" i="12"/>
  <c r="Q97" i="12"/>
  <c r="S96" i="12"/>
  <c r="R96" i="12"/>
  <c r="Q96" i="12"/>
  <c r="S64" i="12"/>
  <c r="R64" i="12"/>
  <c r="Q64" i="12"/>
  <c r="R32" i="12"/>
  <c r="S32" i="12"/>
  <c r="Q32" i="12"/>
  <c r="Q95" i="12"/>
  <c r="R95" i="12"/>
  <c r="S95" i="12"/>
  <c r="R63" i="12"/>
  <c r="S63" i="12"/>
  <c r="Q63" i="12"/>
  <c r="Q31" i="12"/>
  <c r="R31" i="12"/>
  <c r="S31" i="12"/>
  <c r="Q94" i="12"/>
  <c r="S94" i="12"/>
  <c r="R94" i="12"/>
  <c r="R62" i="12"/>
  <c r="Q62" i="12"/>
  <c r="S62" i="12"/>
  <c r="S30" i="12"/>
  <c r="R30" i="12"/>
  <c r="Q30" i="12"/>
  <c r="S33" i="12"/>
  <c r="R33" i="12"/>
  <c r="Q33" i="12"/>
  <c r="Q66" i="12"/>
  <c r="R66" i="12"/>
  <c r="S66" i="12"/>
  <c r="Q74" i="12"/>
  <c r="R74" i="12"/>
  <c r="S74" i="12"/>
  <c r="S41" i="12"/>
  <c r="R41" i="12"/>
  <c r="Q41" i="12"/>
  <c r="S40" i="12"/>
  <c r="R40" i="12"/>
  <c r="Q40" i="12"/>
  <c r="S100" i="12"/>
  <c r="Q100" i="12"/>
  <c r="R100" i="12"/>
  <c r="S65" i="12"/>
  <c r="Q65" i="12"/>
  <c r="R65" i="12"/>
  <c r="S93" i="12"/>
  <c r="Q93" i="12"/>
  <c r="R93" i="12"/>
  <c r="Q61" i="12"/>
  <c r="R61" i="12"/>
  <c r="S61" i="12"/>
  <c r="S29" i="12"/>
  <c r="Q29" i="12"/>
  <c r="R29" i="12"/>
  <c r="R92" i="12"/>
  <c r="Q92" i="12"/>
  <c r="S92" i="12"/>
  <c r="R60" i="12"/>
  <c r="Q60" i="12"/>
  <c r="S60" i="12"/>
  <c r="Q28" i="12"/>
  <c r="S28" i="12"/>
  <c r="R28" i="12"/>
  <c r="S91" i="12"/>
  <c r="R91" i="12"/>
  <c r="Q91" i="12"/>
  <c r="R59" i="12"/>
  <c r="Q59" i="12"/>
  <c r="S59" i="12"/>
  <c r="Q27" i="12"/>
  <c r="S27" i="12"/>
  <c r="R27" i="12"/>
  <c r="R11" i="12"/>
  <c r="Q11" i="12"/>
  <c r="S11" i="12"/>
  <c r="S13" i="12"/>
  <c r="Q13" i="12"/>
  <c r="R13" i="12"/>
  <c r="S12" i="12"/>
  <c r="R12" i="12"/>
  <c r="Q12" i="12"/>
  <c r="S14" i="12"/>
  <c r="Q14" i="12"/>
  <c r="R14" i="12"/>
  <c r="Q13" i="13"/>
  <c r="X11" i="14"/>
  <c r="Y11" i="14"/>
  <c r="X5" i="14"/>
  <c r="X54" i="14"/>
  <c r="Y54" i="14"/>
  <c r="X60" i="14"/>
  <c r="Y60" i="14"/>
  <c r="X52" i="14"/>
  <c r="X47" i="14"/>
  <c r="Y47" i="14"/>
  <c r="S10" i="12"/>
  <c r="T40" i="12" l="1"/>
  <c r="T64" i="12"/>
  <c r="T16" i="12"/>
  <c r="T99" i="12"/>
  <c r="T97" i="12"/>
  <c r="T33" i="12"/>
  <c r="T32" i="12"/>
  <c r="T48" i="12"/>
  <c r="T91" i="12"/>
  <c r="T63" i="12"/>
  <c r="T73" i="12"/>
  <c r="T77" i="12"/>
  <c r="T19" i="12"/>
  <c r="T43" i="12"/>
  <c r="T96" i="12"/>
  <c r="T58" i="12"/>
  <c r="T69" i="12"/>
  <c r="T56" i="12"/>
  <c r="T65" i="12"/>
  <c r="T72" i="12"/>
  <c r="T90" i="12"/>
  <c r="T95" i="12"/>
  <c r="T76" i="12"/>
  <c r="T78" i="12"/>
  <c r="T59" i="12"/>
  <c r="T27" i="12"/>
  <c r="T107" i="12"/>
  <c r="T67" i="12"/>
  <c r="T29" i="12"/>
  <c r="T94" i="12"/>
  <c r="T23" i="12"/>
  <c r="T17" i="12"/>
  <c r="T34" i="12"/>
  <c r="T41" i="12"/>
  <c r="T45" i="12"/>
  <c r="T80" i="12"/>
  <c r="T89" i="12"/>
  <c r="T21" i="12"/>
  <c r="T57" i="12"/>
  <c r="T42" i="12"/>
  <c r="T61" i="12"/>
  <c r="T49" i="12"/>
  <c r="T54" i="12"/>
  <c r="T55" i="12"/>
  <c r="T93" i="12"/>
  <c r="T35" i="12"/>
  <c r="T106" i="12"/>
  <c r="T70" i="12"/>
  <c r="T103" i="12"/>
  <c r="T60" i="12"/>
  <c r="T79" i="12"/>
  <c r="T86" i="12"/>
  <c r="T26" i="12"/>
  <c r="T102" i="12"/>
  <c r="T25" i="12"/>
  <c r="T68" i="12"/>
  <c r="T51" i="12"/>
  <c r="T36" i="12"/>
  <c r="T105" i="12"/>
  <c r="T104" i="12"/>
  <c r="T75" i="12"/>
  <c r="T74" i="12"/>
  <c r="T101" i="12"/>
  <c r="T47" i="12"/>
  <c r="T88" i="12"/>
  <c r="T18" i="12"/>
  <c r="T20" i="12"/>
  <c r="T50" i="12"/>
  <c r="T87" i="12"/>
  <c r="T53" i="12"/>
  <c r="T15" i="12"/>
  <c r="T83" i="12"/>
  <c r="T22" i="12"/>
  <c r="T66" i="12"/>
  <c r="T28" i="12"/>
  <c r="T39" i="12"/>
  <c r="T24" i="12"/>
  <c r="T84" i="12"/>
  <c r="T100" i="12"/>
  <c r="T62" i="12"/>
  <c r="T109" i="12"/>
  <c r="T38" i="12"/>
  <c r="T92" i="12"/>
  <c r="T44" i="12"/>
  <c r="T30" i="12"/>
  <c r="T46" i="12"/>
  <c r="T98" i="12"/>
  <c r="T82" i="12"/>
  <c r="T52" i="12"/>
  <c r="T37" i="12"/>
  <c r="T81" i="12"/>
  <c r="T85" i="12"/>
  <c r="T31" i="12"/>
  <c r="T71" i="12"/>
  <c r="T108" i="12"/>
  <c r="T11" i="12"/>
  <c r="T12" i="12"/>
  <c r="T13" i="12"/>
  <c r="T14" i="12"/>
  <c r="Q10" i="12"/>
  <c r="R10" i="12"/>
  <c r="D12" i="13" l="1"/>
  <c r="T10" i="12"/>
  <c r="C12" i="13"/>
  <c r="B12" i="13"/>
  <c r="Q12" i="13" l="1"/>
  <c r="T10" i="11" l="1"/>
  <c r="T108" i="11"/>
  <c r="T53" i="11"/>
  <c r="T76" i="11"/>
  <c r="T23" i="11"/>
  <c r="T62" i="11"/>
  <c r="T34" i="11"/>
  <c r="T69" i="11"/>
  <c r="T82" i="11"/>
  <c r="T104" i="11"/>
  <c r="T32" i="11"/>
  <c r="T37" i="11"/>
  <c r="T56" i="11"/>
  <c r="L56" i="11" s="1"/>
  <c r="R56" i="11" s="1"/>
  <c r="T106" i="11"/>
  <c r="T101" i="11"/>
  <c r="T64" i="11"/>
  <c r="T55" i="11"/>
  <c r="T20" i="11"/>
  <c r="T50" i="11"/>
  <c r="L50" i="11"/>
  <c r="T95" i="11"/>
  <c r="T22" i="11"/>
  <c r="T84" i="11"/>
  <c r="L84" i="11" s="1"/>
  <c r="R84" i="11" s="1"/>
  <c r="T61" i="11"/>
  <c r="L61" i="11" s="1"/>
  <c r="T12" i="11"/>
  <c r="L12" i="11" s="1"/>
  <c r="T105" i="11"/>
  <c r="L105" i="11" s="1"/>
  <c r="T14" i="11"/>
  <c r="T97" i="11"/>
  <c r="L97" i="11" s="1"/>
  <c r="T42" i="11"/>
  <c r="T31" i="11"/>
  <c r="T72" i="11"/>
  <c r="T93" i="11"/>
  <c r="T26" i="11"/>
  <c r="T90" i="11"/>
  <c r="T66" i="11"/>
  <c r="T52" i="11"/>
  <c r="L52" i="11" s="1"/>
  <c r="T85" i="11"/>
  <c r="L85" i="11" s="1"/>
  <c r="T63" i="11"/>
  <c r="T39" i="11"/>
  <c r="T28" i="11"/>
  <c r="T17" i="11"/>
  <c r="T45" i="11"/>
  <c r="T71" i="11"/>
  <c r="L71" i="11" s="1"/>
  <c r="T58" i="11"/>
  <c r="T77" i="11"/>
  <c r="T49" i="11"/>
  <c r="T24" i="11"/>
  <c r="L24" i="11" s="1"/>
  <c r="T47" i="11"/>
  <c r="T40" i="11"/>
  <c r="T81" i="11"/>
  <c r="T18" i="11"/>
  <c r="L18" i="11"/>
  <c r="T46" i="11"/>
  <c r="L46" i="11" s="1"/>
  <c r="T21" i="11"/>
  <c r="T51" i="11"/>
  <c r="T74" i="11"/>
  <c r="T88" i="11"/>
  <c r="T30" i="11"/>
  <c r="T43" i="11"/>
  <c r="L43" i="11" s="1"/>
  <c r="T59" i="11"/>
  <c r="T16" i="11"/>
  <c r="T38" i="11"/>
  <c r="T36" i="11"/>
  <c r="T87" i="11"/>
  <c r="T102" i="11"/>
  <c r="T75" i="11"/>
  <c r="T96" i="11"/>
  <c r="T100" i="11"/>
  <c r="L100" i="11" s="1"/>
  <c r="T107" i="11"/>
  <c r="T68" i="11"/>
  <c r="T99" i="11"/>
  <c r="T19" i="11"/>
  <c r="T13" i="11"/>
  <c r="L13" i="11"/>
  <c r="T25" i="11"/>
  <c r="T103" i="11"/>
  <c r="T80" i="11"/>
  <c r="T41" i="11"/>
  <c r="T91" i="11"/>
  <c r="T60" i="11"/>
  <c r="T27" i="11"/>
  <c r="T94" i="11"/>
  <c r="L94" i="11" s="1"/>
  <c r="T98" i="11"/>
  <c r="T11" i="11"/>
  <c r="T57" i="11"/>
  <c r="T73" i="11"/>
  <c r="L73" i="11" s="1"/>
  <c r="T65" i="11"/>
  <c r="T54" i="11"/>
  <c r="L54" i="11" s="1"/>
  <c r="T89" i="11"/>
  <c r="T29" i="11"/>
  <c r="T15" i="11"/>
  <c r="T67" i="11"/>
  <c r="T92" i="11"/>
  <c r="T79" i="11"/>
  <c r="T86" i="11"/>
  <c r="T33" i="11"/>
  <c r="T70" i="11"/>
  <c r="L70" i="11" s="1"/>
  <c r="T109" i="11"/>
  <c r="T44" i="11"/>
  <c r="T78" i="11"/>
  <c r="T48" i="11"/>
  <c r="T83" i="11"/>
  <c r="T35" i="11"/>
  <c r="L102" i="11"/>
  <c r="L23" i="11"/>
  <c r="R23" i="11" s="1"/>
  <c r="M80" i="11"/>
  <c r="N80" i="11"/>
  <c r="O80" i="11"/>
  <c r="M71" i="11"/>
  <c r="N71" i="11"/>
  <c r="O71" i="11"/>
  <c r="N20" i="11"/>
  <c r="O20" i="11"/>
  <c r="M20" i="11"/>
  <c r="N63" i="11"/>
  <c r="O63" i="11"/>
  <c r="M63" i="11"/>
  <c r="M59" i="11"/>
  <c r="N59" i="11"/>
  <c r="O59" i="11"/>
  <c r="M26" i="11"/>
  <c r="N26" i="11"/>
  <c r="O26" i="11"/>
  <c r="L26" i="11"/>
  <c r="M43" i="11"/>
  <c r="N43" i="11"/>
  <c r="O43" i="11"/>
  <c r="M44" i="11"/>
  <c r="N44" i="11"/>
  <c r="O44" i="11"/>
  <c r="M62" i="11"/>
  <c r="N62" i="11"/>
  <c r="O62" i="11"/>
  <c r="L62" i="11"/>
  <c r="M105" i="11"/>
  <c r="N105" i="11"/>
  <c r="O105" i="11"/>
  <c r="O14" i="11"/>
  <c r="M14" i="11"/>
  <c r="N14" i="11"/>
  <c r="M47" i="11"/>
  <c r="N47" i="11"/>
  <c r="O47" i="11"/>
  <c r="N31" i="11"/>
  <c r="O31" i="11"/>
  <c r="M31" i="11"/>
  <c r="M81" i="11"/>
  <c r="N81" i="11"/>
  <c r="O81" i="11"/>
  <c r="M65" i="11"/>
  <c r="N65" i="11"/>
  <c r="O65" i="11"/>
  <c r="N55" i="11"/>
  <c r="M55" i="11"/>
  <c r="O55" i="11"/>
  <c r="O57" i="11"/>
  <c r="M57" i="11"/>
  <c r="N57" i="11"/>
  <c r="O25" i="11"/>
  <c r="M25" i="11"/>
  <c r="N25" i="11"/>
  <c r="M32" i="11"/>
  <c r="N32" i="11"/>
  <c r="O32" i="11"/>
  <c r="M41" i="11"/>
  <c r="N41" i="11"/>
  <c r="O41" i="11"/>
  <c r="M49" i="11"/>
  <c r="N49" i="11"/>
  <c r="O49" i="11"/>
  <c r="M92" i="11"/>
  <c r="N92" i="11"/>
  <c r="O92" i="11"/>
  <c r="M78" i="11"/>
  <c r="N78" i="11"/>
  <c r="O78" i="11"/>
  <c r="M84" i="11"/>
  <c r="N84" i="11"/>
  <c r="O84" i="11"/>
  <c r="N90" i="11"/>
  <c r="M90" i="11"/>
  <c r="O90" i="11"/>
  <c r="L90" i="11"/>
  <c r="N96" i="11"/>
  <c r="M96" i="11"/>
  <c r="O96" i="11"/>
  <c r="N102" i="11"/>
  <c r="O102" i="11"/>
  <c r="M102" i="11"/>
  <c r="M86" i="11"/>
  <c r="N86" i="11"/>
  <c r="O86" i="11"/>
  <c r="M11" i="11"/>
  <c r="N11" i="11"/>
  <c r="O11" i="11"/>
  <c r="O23" i="11"/>
  <c r="N23" i="11"/>
  <c r="M23" i="11"/>
  <c r="M17" i="11"/>
  <c r="N17" i="11"/>
  <c r="O17" i="11"/>
  <c r="N87" i="11"/>
  <c r="O87" i="11"/>
  <c r="M87" i="11"/>
  <c r="L87" i="11"/>
  <c r="M53" i="11"/>
  <c r="N53" i="11"/>
  <c r="O53" i="11"/>
  <c r="M12" i="11"/>
  <c r="N12" i="11"/>
  <c r="O12" i="11"/>
  <c r="M30" i="11"/>
  <c r="N30" i="11"/>
  <c r="O30" i="11"/>
  <c r="N42" i="11"/>
  <c r="O42" i="11"/>
  <c r="M42" i="11"/>
  <c r="M48" i="11"/>
  <c r="N48" i="11"/>
  <c r="O48" i="11"/>
  <c r="M60" i="11"/>
  <c r="N60" i="11"/>
  <c r="O60" i="11"/>
  <c r="M85" i="11"/>
  <c r="N85" i="11"/>
  <c r="O85" i="11"/>
  <c r="M94" i="11"/>
  <c r="N94" i="11"/>
  <c r="O94" i="11"/>
  <c r="O106" i="11"/>
  <c r="N106" i="11"/>
  <c r="M106" i="11"/>
  <c r="N38" i="11"/>
  <c r="O38" i="11"/>
  <c r="M38" i="11"/>
  <c r="M73" i="11"/>
  <c r="N73" i="11"/>
  <c r="O73" i="11"/>
  <c r="M108" i="11"/>
  <c r="N108" i="11"/>
  <c r="O108" i="11"/>
  <c r="O74" i="11"/>
  <c r="N74" i="11"/>
  <c r="M74" i="11"/>
  <c r="O15" i="11"/>
  <c r="M15" i="11"/>
  <c r="N15" i="11"/>
  <c r="M21" i="11"/>
  <c r="N21" i="11"/>
  <c r="O21" i="11"/>
  <c r="N27" i="11"/>
  <c r="O27" i="11"/>
  <c r="M27" i="11"/>
  <c r="M33" i="11"/>
  <c r="N33" i="11"/>
  <c r="O33" i="11"/>
  <c r="L33" i="11"/>
  <c r="M39" i="11"/>
  <c r="N39" i="11"/>
  <c r="O39" i="11"/>
  <c r="M75" i="11"/>
  <c r="N75" i="11"/>
  <c r="O75" i="11"/>
  <c r="M10" i="11"/>
  <c r="N10" i="11"/>
  <c r="O10" i="11"/>
  <c r="K10" i="11"/>
  <c r="M16" i="11"/>
  <c r="N16" i="11"/>
  <c r="O16" i="11"/>
  <c r="M22" i="11"/>
  <c r="N22" i="11"/>
  <c r="O22" i="11"/>
  <c r="M28" i="11"/>
  <c r="N28" i="11"/>
  <c r="O28" i="11"/>
  <c r="M46" i="11"/>
  <c r="N46" i="11"/>
  <c r="O46" i="11"/>
  <c r="O52" i="11"/>
  <c r="N52" i="11"/>
  <c r="M52" i="11"/>
  <c r="M58" i="11"/>
  <c r="N58" i="11"/>
  <c r="O58" i="11"/>
  <c r="M64" i="11"/>
  <c r="N64" i="11"/>
  <c r="O64" i="11"/>
  <c r="N70" i="11"/>
  <c r="O70" i="11"/>
  <c r="M70" i="11"/>
  <c r="M76" i="11"/>
  <c r="N76" i="11"/>
  <c r="O76" i="11"/>
  <c r="O89" i="11"/>
  <c r="M89" i="11"/>
  <c r="N89" i="11"/>
  <c r="N95" i="11"/>
  <c r="O95" i="11"/>
  <c r="M95" i="11"/>
  <c r="M107" i="11"/>
  <c r="N107" i="11"/>
  <c r="O107" i="11"/>
  <c r="M54" i="11"/>
  <c r="N54" i="11"/>
  <c r="O54" i="11"/>
  <c r="M79" i="11"/>
  <c r="N79" i="11"/>
  <c r="O79" i="11"/>
  <c r="M91" i="11"/>
  <c r="O91" i="11"/>
  <c r="N91" i="11"/>
  <c r="M97" i="11"/>
  <c r="N97" i="11"/>
  <c r="O97" i="11"/>
  <c r="M103" i="11"/>
  <c r="O103" i="11"/>
  <c r="N103" i="11"/>
  <c r="O18" i="11"/>
  <c r="M18" i="11"/>
  <c r="N18" i="11"/>
  <c r="M34" i="11"/>
  <c r="N34" i="11"/>
  <c r="O34" i="11"/>
  <c r="L34" i="11"/>
  <c r="O50" i="11"/>
  <c r="M50" i="11"/>
  <c r="N50" i="11"/>
  <c r="N66" i="11"/>
  <c r="O66" i="11"/>
  <c r="M66" i="11"/>
  <c r="O82" i="11"/>
  <c r="M82" i="11"/>
  <c r="N82" i="11"/>
  <c r="N98" i="11"/>
  <c r="M98" i="11"/>
  <c r="O98" i="11"/>
  <c r="M36" i="11"/>
  <c r="N36" i="11"/>
  <c r="O36" i="11"/>
  <c r="M68" i="11"/>
  <c r="N68" i="11"/>
  <c r="O68" i="11"/>
  <c r="N100" i="11"/>
  <c r="M100" i="11"/>
  <c r="O100" i="11"/>
  <c r="M37" i="11"/>
  <c r="N37" i="11"/>
  <c r="O37" i="11"/>
  <c r="M69" i="11"/>
  <c r="N69" i="11"/>
  <c r="O69" i="11"/>
  <c r="M101" i="11"/>
  <c r="N101" i="11"/>
  <c r="O101" i="11"/>
  <c r="M13" i="11"/>
  <c r="N13" i="11"/>
  <c r="O13" i="11"/>
  <c r="M19" i="11"/>
  <c r="N19" i="11"/>
  <c r="O19" i="11"/>
  <c r="M24" i="11"/>
  <c r="N24" i="11"/>
  <c r="O24" i="11"/>
  <c r="O29" i="11"/>
  <c r="M29" i="11"/>
  <c r="N29" i="11"/>
  <c r="M35" i="11"/>
  <c r="N35" i="11"/>
  <c r="O35" i="11"/>
  <c r="N40" i="11"/>
  <c r="M40" i="11"/>
  <c r="O40" i="11"/>
  <c r="M45" i="11"/>
  <c r="N45" i="11"/>
  <c r="O45" i="11"/>
  <c r="M51" i="11"/>
  <c r="N51" i="11"/>
  <c r="O51" i="11"/>
  <c r="M56" i="11"/>
  <c r="N56" i="11"/>
  <c r="O56" i="11"/>
  <c r="O61" i="11"/>
  <c r="M61" i="11"/>
  <c r="N61" i="11"/>
  <c r="M67" i="11"/>
  <c r="N67" i="11"/>
  <c r="O67" i="11"/>
  <c r="M72" i="11"/>
  <c r="N72" i="11"/>
  <c r="O72" i="11"/>
  <c r="N77" i="11"/>
  <c r="M77" i="11"/>
  <c r="O77" i="11"/>
  <c r="O83" i="11"/>
  <c r="M83" i="11"/>
  <c r="N83" i="11"/>
  <c r="M88" i="11"/>
  <c r="N88" i="11"/>
  <c r="O88" i="11"/>
  <c r="O93" i="11"/>
  <c r="M93" i="11"/>
  <c r="N93" i="11"/>
  <c r="M99" i="11"/>
  <c r="N99" i="11"/>
  <c r="O99" i="11"/>
  <c r="N104" i="11"/>
  <c r="M104" i="11"/>
  <c r="O104" i="11"/>
  <c r="M109" i="11"/>
  <c r="O109" i="11"/>
  <c r="N109" i="11"/>
  <c r="P90" i="11" l="1"/>
  <c r="R50" i="11"/>
  <c r="R13" i="11"/>
  <c r="Q71" i="11"/>
  <c r="L14" i="11"/>
  <c r="Q100" i="11"/>
  <c r="P102" i="11"/>
  <c r="L101" i="11"/>
  <c r="L31" i="11"/>
  <c r="Q31" i="11" s="1"/>
  <c r="R70" i="11"/>
  <c r="L63" i="11"/>
  <c r="Q63" i="11" s="1"/>
  <c r="P46" i="11"/>
  <c r="Q46" i="11"/>
  <c r="R52" i="11"/>
  <c r="Q52" i="11"/>
  <c r="Q34" i="11"/>
  <c r="R34" i="11"/>
  <c r="L60" i="11"/>
  <c r="Q60" i="11" s="1"/>
  <c r="L109" i="11"/>
  <c r="P109" i="11" s="1"/>
  <c r="L45" i="11"/>
  <c r="R45" i="11" s="1"/>
  <c r="L47" i="11"/>
  <c r="R47" i="11" s="1"/>
  <c r="L39" i="11"/>
  <c r="P39" i="11" s="1"/>
  <c r="L75" i="11"/>
  <c r="Q75" i="11" s="1"/>
  <c r="L82" i="11"/>
  <c r="Q82" i="11" s="1"/>
  <c r="L74" i="11"/>
  <c r="Q74" i="11" s="1"/>
  <c r="Q97" i="11"/>
  <c r="L27" i="11"/>
  <c r="R27" i="11" s="1"/>
  <c r="L69" i="11"/>
  <c r="P69" i="11" s="1"/>
  <c r="L20" i="11"/>
  <c r="R20" i="11" s="1"/>
  <c r="L32" i="11"/>
  <c r="R32" i="11" s="1"/>
  <c r="L19" i="11"/>
  <c r="R19" i="11" s="1"/>
  <c r="L28" i="11"/>
  <c r="Q28" i="11" s="1"/>
  <c r="L95" i="11"/>
  <c r="P95" i="11" s="1"/>
  <c r="L38" i="11"/>
  <c r="Q38" i="11" s="1"/>
  <c r="L104" i="11"/>
  <c r="R104" i="11" s="1"/>
  <c r="L66" i="11"/>
  <c r="P66" i="11" s="1"/>
  <c r="L89" i="11"/>
  <c r="Q89" i="11" s="1"/>
  <c r="Q54" i="11"/>
  <c r="L88" i="11"/>
  <c r="R88" i="11" s="1"/>
  <c r="L57" i="11"/>
  <c r="P57" i="11" s="1"/>
  <c r="L35" i="11"/>
  <c r="Q35" i="11" s="1"/>
  <c r="L22" i="11"/>
  <c r="P22" i="11" s="1"/>
  <c r="L86" i="11"/>
  <c r="R86" i="11" s="1"/>
  <c r="L16" i="11"/>
  <c r="P16" i="11" s="1"/>
  <c r="L64" i="11"/>
  <c r="Q64" i="11" s="1"/>
  <c r="L51" i="11"/>
  <c r="Q51" i="11" s="1"/>
  <c r="R87" i="11"/>
  <c r="P24" i="11"/>
  <c r="L68" i="11"/>
  <c r="Q68" i="11" s="1"/>
  <c r="L107" i="11"/>
  <c r="L96" i="11"/>
  <c r="Q96" i="11" s="1"/>
  <c r="L92" i="11"/>
  <c r="P92" i="11" s="1"/>
  <c r="L106" i="11"/>
  <c r="Q106" i="11" s="1"/>
  <c r="L83" i="11"/>
  <c r="P83" i="11" s="1"/>
  <c r="L99" i="11"/>
  <c r="Q99" i="11" s="1"/>
  <c r="L79" i="11"/>
  <c r="P79" i="11" s="1"/>
  <c r="L72" i="11"/>
  <c r="P72" i="11" s="1"/>
  <c r="L29" i="11"/>
  <c r="P29" i="11" s="1"/>
  <c r="L98" i="11"/>
  <c r="Q98" i="11" s="1"/>
  <c r="L93" i="11"/>
  <c r="R93" i="11" s="1"/>
  <c r="L108" i="11"/>
  <c r="Q108" i="11" s="1"/>
  <c r="Q18" i="11"/>
  <c r="R101" i="11"/>
  <c r="L91" i="11"/>
  <c r="Q91" i="11" s="1"/>
  <c r="L53" i="11"/>
  <c r="R53" i="11" s="1"/>
  <c r="L21" i="11"/>
  <c r="R21" i="11" s="1"/>
  <c r="Q61" i="11"/>
  <c r="R61" i="11"/>
  <c r="P97" i="11"/>
  <c r="L55" i="11"/>
  <c r="Q55" i="11" s="1"/>
  <c r="R102" i="11"/>
  <c r="R14" i="11"/>
  <c r="Q87" i="11"/>
  <c r="L65" i="11"/>
  <c r="Q65" i="11" s="1"/>
  <c r="L49" i="11"/>
  <c r="R49" i="11" s="1"/>
  <c r="L41" i="11"/>
  <c r="P41" i="11" s="1"/>
  <c r="L80" i="11"/>
  <c r="P80" i="11" s="1"/>
  <c r="L58" i="11"/>
  <c r="R58" i="11" s="1"/>
  <c r="R18" i="11"/>
  <c r="P12" i="11"/>
  <c r="R31" i="11"/>
  <c r="L36" i="11"/>
  <c r="P36" i="11" s="1"/>
  <c r="L17" i="11"/>
  <c r="P17" i="11" s="1"/>
  <c r="L48" i="11"/>
  <c r="R48" i="11" s="1"/>
  <c r="L59" i="11"/>
  <c r="P59" i="11" s="1"/>
  <c r="L10" i="11"/>
  <c r="Q10" i="11" s="1"/>
  <c r="P107" i="11"/>
  <c r="Q107" i="11"/>
  <c r="R106" i="11"/>
  <c r="P106" i="11"/>
  <c r="Q62" i="11"/>
  <c r="R62" i="11"/>
  <c r="Q39" i="11"/>
  <c r="R94" i="11"/>
  <c r="Q94" i="11"/>
  <c r="P73" i="11"/>
  <c r="R73" i="11"/>
  <c r="P26" i="11"/>
  <c r="Q26" i="11"/>
  <c r="R105" i="11"/>
  <c r="P105" i="11"/>
  <c r="P70" i="11"/>
  <c r="Q84" i="11"/>
  <c r="Q14" i="11"/>
  <c r="L30" i="11"/>
  <c r="R30" i="11" s="1"/>
  <c r="P31" i="11"/>
  <c r="R97" i="11"/>
  <c r="P50" i="11"/>
  <c r="L78" i="11"/>
  <c r="P78" i="11" s="1"/>
  <c r="P56" i="11"/>
  <c r="Q101" i="11"/>
  <c r="L42" i="11"/>
  <c r="R42" i="11" s="1"/>
  <c r="L37" i="11"/>
  <c r="P37" i="11" s="1"/>
  <c r="P14" i="11"/>
  <c r="R33" i="11"/>
  <c r="L44" i="11"/>
  <c r="Q44" i="11" s="1"/>
  <c r="L11" i="11"/>
  <c r="R11" i="11" s="1"/>
  <c r="R12" i="11"/>
  <c r="P52" i="11"/>
  <c r="S52" i="11" s="1"/>
  <c r="P71" i="11"/>
  <c r="L40" i="11"/>
  <c r="Q40" i="11" s="1"/>
  <c r="Q70" i="11"/>
  <c r="R71" i="11"/>
  <c r="L76" i="11"/>
  <c r="Q76" i="11" s="1"/>
  <c r="L77" i="11"/>
  <c r="Q77" i="11" s="1"/>
  <c r="L103" i="11"/>
  <c r="P103" i="11" s="1"/>
  <c r="Q23" i="11"/>
  <c r="P62" i="11"/>
  <c r="R100" i="11"/>
  <c r="L25" i="11"/>
  <c r="P25" i="11" s="1"/>
  <c r="Q33" i="11"/>
  <c r="P84" i="11"/>
  <c r="L81" i="11"/>
  <c r="R81" i="11" s="1"/>
  <c r="P54" i="11"/>
  <c r="Q50" i="11"/>
  <c r="P61" i="11"/>
  <c r="L67" i="11"/>
  <c r="Q67" i="11" s="1"/>
  <c r="P18" i="11"/>
  <c r="R54" i="11"/>
  <c r="L15" i="11"/>
  <c r="P15" i="11" s="1"/>
  <c r="P100" i="11"/>
  <c r="Q24" i="11"/>
  <c r="Q56" i="11"/>
  <c r="Q13" i="11"/>
  <c r="P43" i="11"/>
  <c r="Q43" i="11"/>
  <c r="R43" i="11"/>
  <c r="Q85" i="11"/>
  <c r="P85" i="11"/>
  <c r="R85" i="11"/>
  <c r="R26" i="11"/>
  <c r="P101" i="11"/>
  <c r="P94" i="11"/>
  <c r="P34" i="11"/>
  <c r="P23" i="11"/>
  <c r="R107" i="11"/>
  <c r="R16" i="11"/>
  <c r="R46" i="11"/>
  <c r="S46" i="11" s="1"/>
  <c r="P64" i="11"/>
  <c r="R90" i="11"/>
  <c r="Q105" i="11"/>
  <c r="Q73" i="11"/>
  <c r="P13" i="11"/>
  <c r="P87" i="11"/>
  <c r="Q90" i="11"/>
  <c r="Q102" i="11"/>
  <c r="Q12" i="11"/>
  <c r="R24" i="11"/>
  <c r="P33" i="11"/>
  <c r="P86" i="11" l="1"/>
  <c r="S23" i="11"/>
  <c r="R63" i="11"/>
  <c r="Q45" i="11"/>
  <c r="P27" i="11"/>
  <c r="Q27" i="11"/>
  <c r="R83" i="11"/>
  <c r="P49" i="11"/>
  <c r="Q80" i="11"/>
  <c r="R92" i="11"/>
  <c r="R60" i="11"/>
  <c r="Q47" i="11"/>
  <c r="S47" i="11" s="1"/>
  <c r="P60" i="11"/>
  <c r="S60" i="11" s="1"/>
  <c r="R79" i="11"/>
  <c r="P32" i="11"/>
  <c r="Q92" i="11"/>
  <c r="S92" i="11" s="1"/>
  <c r="Q16" i="11"/>
  <c r="S16" i="11" s="1"/>
  <c r="Q57" i="11"/>
  <c r="Q88" i="11"/>
  <c r="S34" i="11"/>
  <c r="R57" i="11"/>
  <c r="R99" i="11"/>
  <c r="S27" i="11"/>
  <c r="P93" i="11"/>
  <c r="P53" i="11"/>
  <c r="S53" i="11" s="1"/>
  <c r="P68" i="11"/>
  <c r="Q109" i="11"/>
  <c r="S109" i="11" s="1"/>
  <c r="R17" i="11"/>
  <c r="Q58" i="11"/>
  <c r="P58" i="11"/>
  <c r="S58" i="11" s="1"/>
  <c r="S57" i="11"/>
  <c r="Q69" i="11"/>
  <c r="S69" i="11" s="1"/>
  <c r="P82" i="11"/>
  <c r="R64" i="11"/>
  <c r="S64" i="11" s="1"/>
  <c r="P63" i="11"/>
  <c r="R75" i="11"/>
  <c r="R51" i="11"/>
  <c r="Q53" i="11"/>
  <c r="R69" i="11"/>
  <c r="R25" i="11"/>
  <c r="R82" i="11"/>
  <c r="R68" i="11"/>
  <c r="Q17" i="11"/>
  <c r="Q83" i="11"/>
  <c r="S83" i="11" s="1"/>
  <c r="P75" i="11"/>
  <c r="P28" i="11"/>
  <c r="R96" i="11"/>
  <c r="Q29" i="11"/>
  <c r="P96" i="11"/>
  <c r="R65" i="11"/>
  <c r="P51" i="11"/>
  <c r="S51" i="11" s="1"/>
  <c r="Q21" i="11"/>
  <c r="P91" i="11"/>
  <c r="S91" i="11" s="1"/>
  <c r="Q95" i="11"/>
  <c r="S87" i="11"/>
  <c r="Q86" i="11"/>
  <c r="S86" i="11" s="1"/>
  <c r="R109" i="11"/>
  <c r="Q93" i="11"/>
  <c r="R91" i="11"/>
  <c r="R95" i="11"/>
  <c r="S95" i="11" s="1"/>
  <c r="Q25" i="11"/>
  <c r="S25" i="11" s="1"/>
  <c r="S97" i="11"/>
  <c r="Q32" i="11"/>
  <c r="S32" i="11" s="1"/>
  <c r="R39" i="11"/>
  <c r="S39" i="11" s="1"/>
  <c r="P21" i="11"/>
  <c r="P88" i="11"/>
  <c r="P19" i="11"/>
  <c r="R55" i="11"/>
  <c r="Q66" i="11"/>
  <c r="P35" i="11"/>
  <c r="S61" i="11"/>
  <c r="R89" i="11"/>
  <c r="R66" i="11"/>
  <c r="P48" i="11"/>
  <c r="P74" i="11"/>
  <c r="R98" i="11"/>
  <c r="P98" i="11"/>
  <c r="R35" i="11"/>
  <c r="R22" i="11"/>
  <c r="Q20" i="11"/>
  <c r="S20" i="11" s="1"/>
  <c r="Q72" i="11"/>
  <c r="R80" i="11"/>
  <c r="S80" i="11" s="1"/>
  <c r="P108" i="11"/>
  <c r="R72" i="11"/>
  <c r="R74" i="11"/>
  <c r="P89" i="11"/>
  <c r="P44" i="11"/>
  <c r="Q19" i="11"/>
  <c r="P38" i="11"/>
  <c r="S56" i="11"/>
  <c r="Q79" i="11"/>
  <c r="S79" i="11" s="1"/>
  <c r="Q48" i="11"/>
  <c r="P45" i="11"/>
  <c r="S45" i="11" s="1"/>
  <c r="Q22" i="11"/>
  <c r="R28" i="11"/>
  <c r="S28" i="11" s="1"/>
  <c r="R44" i="11"/>
  <c r="R38" i="11"/>
  <c r="S63" i="11"/>
  <c r="R108" i="11"/>
  <c r="P47" i="11"/>
  <c r="S31" i="11"/>
  <c r="P99" i="11"/>
  <c r="S102" i="11"/>
  <c r="R59" i="11"/>
  <c r="P55" i="11"/>
  <c r="S55" i="11" s="1"/>
  <c r="P20" i="11"/>
  <c r="R29" i="11"/>
  <c r="R41" i="11"/>
  <c r="R37" i="11"/>
  <c r="P104" i="11"/>
  <c r="Q37" i="11"/>
  <c r="S37" i="11" s="1"/>
  <c r="Q104" i="11"/>
  <c r="S73" i="11"/>
  <c r="S13" i="11"/>
  <c r="S100" i="11"/>
  <c r="R36" i="11"/>
  <c r="R77" i="11"/>
  <c r="P65" i="11"/>
  <c r="R103" i="11"/>
  <c r="Q103" i="11"/>
  <c r="S103" i="11" s="1"/>
  <c r="S90" i="11"/>
  <c r="P67" i="11"/>
  <c r="P10" i="11"/>
  <c r="S24" i="11"/>
  <c r="S71" i="11"/>
  <c r="P77" i="11"/>
  <c r="R15" i="11"/>
  <c r="Q15" i="11"/>
  <c r="Q49" i="11"/>
  <c r="S54" i="11"/>
  <c r="S107" i="11"/>
  <c r="R10" i="11"/>
  <c r="S26" i="11"/>
  <c r="Q59" i="11"/>
  <c r="P42" i="11"/>
  <c r="Q42" i="11"/>
  <c r="S18" i="11"/>
  <c r="S105" i="11"/>
  <c r="R67" i="11"/>
  <c r="S14" i="11"/>
  <c r="Q41" i="11"/>
  <c r="Q36" i="11"/>
  <c r="S84" i="11"/>
  <c r="P30" i="11"/>
  <c r="Q30" i="11"/>
  <c r="S106" i="11"/>
  <c r="P81" i="11"/>
  <c r="S94" i="11"/>
  <c r="S33" i="11"/>
  <c r="P11" i="11"/>
  <c r="S12" i="11"/>
  <c r="R76" i="11"/>
  <c r="R40" i="11"/>
  <c r="S50" i="11"/>
  <c r="S70" i="11"/>
  <c r="Q11" i="11"/>
  <c r="S11" i="11" s="1"/>
  <c r="S62" i="11"/>
  <c r="S101" i="11"/>
  <c r="P40" i="11"/>
  <c r="R78" i="11"/>
  <c r="P76" i="11"/>
  <c r="Q78" i="11"/>
  <c r="Q81" i="11"/>
  <c r="S85" i="11"/>
  <c r="S43" i="11"/>
  <c r="S15" i="11" l="1"/>
  <c r="S82" i="11"/>
  <c r="S93" i="11"/>
  <c r="S59" i="11"/>
  <c r="S78" i="11"/>
  <c r="S88" i="11"/>
  <c r="S49" i="11"/>
  <c r="S21" i="11"/>
  <c r="S96" i="11"/>
  <c r="S98" i="11"/>
  <c r="S99" i="11"/>
  <c r="S72" i="11"/>
  <c r="S75" i="11"/>
  <c r="S48" i="11"/>
  <c r="S67" i="11"/>
  <c r="S17" i="11"/>
  <c r="S10" i="11"/>
  <c r="S22" i="11"/>
  <c r="S68" i="11"/>
  <c r="S108" i="11"/>
  <c r="S89" i="11"/>
  <c r="S29" i="11"/>
  <c r="S44" i="11"/>
  <c r="S74" i="11"/>
  <c r="S65" i="11"/>
  <c r="S41" i="11"/>
  <c r="S38" i="11"/>
  <c r="S36" i="11"/>
  <c r="S104" i="11"/>
  <c r="S35" i="11"/>
  <c r="S66" i="11"/>
  <c r="S19" i="11"/>
  <c r="S77" i="11"/>
  <c r="D11" i="13"/>
  <c r="D14" i="13" s="1"/>
  <c r="D15" i="13" s="1"/>
  <c r="S81" i="11"/>
  <c r="S76" i="11"/>
  <c r="S42" i="11"/>
  <c r="B11" i="13"/>
  <c r="B14" i="13" s="1"/>
  <c r="B15" i="13" s="1"/>
  <c r="S30" i="11"/>
  <c r="C11" i="13"/>
  <c r="C14" i="13" s="1"/>
  <c r="C15" i="13" s="1"/>
  <c r="S40" i="11"/>
  <c r="Q11" i="13" l="1"/>
  <c r="Q1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Arturo</author>
  </authors>
  <commentList>
    <comment ref="AC61" authorId="0" shapeId="0" xr:uid="{00000000-0006-0000-0500-000001000000}">
      <text>
        <r>
          <rPr>
            <b/>
            <sz val="9"/>
            <color indexed="81"/>
            <rFont val="Tahoma"/>
            <family val="2"/>
          </rPr>
          <t>Arturo:</t>
        </r>
        <r>
          <rPr>
            <sz val="9"/>
            <color indexed="81"/>
            <rFont val="Tahoma"/>
            <family val="2"/>
          </rPr>
          <t xml:space="preserve">
https://www.pemex.com/comercializacion/productos/HDS/refinados/HDS%20SAC%20Turbosina%20TRI%206.pdf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Arturo</author>
  </authors>
  <commentList>
    <comment ref="C6" authorId="0" shapeId="0" xr:uid="{00000000-0006-0000-0600-000002000000}">
      <text>
        <r>
          <rPr>
            <b/>
            <sz val="9"/>
            <color indexed="81"/>
            <rFont val="Tahoma"/>
            <family val="2"/>
          </rPr>
          <t>Arturo:</t>
        </r>
        <r>
          <rPr>
            <sz val="9"/>
            <color indexed="81"/>
            <rFont val="Tahoma"/>
            <family val="2"/>
          </rPr>
          <t xml:space="preserve">
Densidad aire*densidad relativa de vapor 
https://www.pemex.com/comercializacion/productos/HDS/gas/HDS%20SAC%20Gas%20Natural%20TRI-9%20v1.1.pdf</t>
        </r>
      </text>
    </comment>
    <comment ref="C7" authorId="0" shapeId="0" xr:uid="{00000000-0006-0000-0600-000003000000}">
      <text>
        <r>
          <rPr>
            <b/>
            <sz val="9"/>
            <color indexed="81"/>
            <rFont val="Tahoma"/>
            <family val="2"/>
          </rPr>
          <t>Arturo:</t>
        </r>
        <r>
          <rPr>
            <sz val="9"/>
            <color indexed="81"/>
            <rFont val="Tahoma"/>
            <family val="2"/>
          </rPr>
          <t xml:space="preserve">
Densidad aire*densidad relativa de vapor 
https://www.pemex.com/comercializacion/productos/HDS/gas/HDS%20SAC%20Gas%20Natural%20TRI-9%20v1.1.pdf</t>
        </r>
      </text>
    </comment>
    <comment ref="C9" authorId="0" shapeId="0" xr:uid="{00000000-0006-0000-0600-000004000000}">
      <text>
        <r>
          <rPr>
            <b/>
            <sz val="9"/>
            <color indexed="81"/>
            <rFont val="Tahoma"/>
            <family val="2"/>
          </rPr>
          <t>Arturo:</t>
        </r>
        <r>
          <rPr>
            <sz val="9"/>
            <color indexed="81"/>
            <rFont val="Tahoma"/>
            <family val="2"/>
          </rPr>
          <t xml:space="preserve">
https://www.pemex.com/comercializacion/productos/HDS/refinados/HDSS-405%20Combustoleo%20Pesado.pdf</t>
        </r>
      </text>
    </comment>
    <comment ref="C11" authorId="0" shapeId="0" xr:uid="{00000000-0006-0000-0600-000005000000}">
      <text>
        <r>
          <rPr>
            <b/>
            <sz val="9"/>
            <color indexed="81"/>
            <rFont val="Tahoma"/>
            <family val="2"/>
          </rPr>
          <t>Arturo:</t>
        </r>
        <r>
          <rPr>
            <sz val="9"/>
            <color indexed="81"/>
            <rFont val="Tahoma"/>
            <family val="2"/>
          </rPr>
          <t xml:space="preserve">
https://www.pemex.com/negocio/gasolineras/nuestros-productos/Documents/HDS-Pemex%20Diesel.pdf</t>
        </r>
      </text>
    </comment>
    <comment ref="C12" authorId="0" shapeId="0" xr:uid="{00000000-0006-0000-0600-000006000000}">
      <text>
        <r>
          <rPr>
            <b/>
            <sz val="9"/>
            <color indexed="81"/>
            <rFont val="Tahoma"/>
            <family val="2"/>
          </rPr>
          <t>Arturo:</t>
        </r>
        <r>
          <rPr>
            <sz val="9"/>
            <color indexed="81"/>
            <rFont val="Tahoma"/>
            <family val="2"/>
          </rPr>
          <t xml:space="preserve">
Densidad aire*densidad relativa de vapor 
https://www.pemex.com/comercializacion/productos/HDS/gas/HDS%20SAC%20Etano%20TRI-18.pdf</t>
        </r>
      </text>
    </comment>
    <comment ref="C13" authorId="0" shapeId="0" xr:uid="{00000000-0006-0000-0600-000007000000}">
      <text>
        <r>
          <rPr>
            <b/>
            <sz val="9"/>
            <color indexed="81"/>
            <rFont val="Tahoma"/>
            <family val="2"/>
          </rPr>
          <t>Arturo:</t>
        </r>
        <r>
          <rPr>
            <sz val="9"/>
            <color indexed="81"/>
            <rFont val="Tahoma"/>
            <family val="2"/>
          </rPr>
          <t xml:space="preserve">
Densidad aire*densidad relativa de vapor 
https://www.pemex.com/comercializacion/productos/HDS/gas/HDS%20SAC%20%20Gas%20licuado%20del%20petr%C3%B3leo%20TRI-11%20v1.1.pdf</t>
        </r>
      </text>
    </comment>
    <comment ref="C14" authorId="0" shapeId="0" xr:uid="{00000000-0006-0000-0600-000008000000}">
      <text>
        <r>
          <rPr>
            <b/>
            <sz val="9"/>
            <color indexed="81"/>
            <rFont val="Tahoma"/>
            <family val="2"/>
          </rPr>
          <t>Arturo:</t>
        </r>
        <r>
          <rPr>
            <sz val="9"/>
            <color indexed="81"/>
            <rFont val="Tahoma"/>
            <family val="2"/>
          </rPr>
          <t xml:space="preserve">
https://www.pemex.com/negocio/gasolineras/nuestros-productos/Documents/HDS-Pemex%20Diesel.pdf</t>
        </r>
      </text>
    </comment>
    <comment ref="C16" authorId="0" shapeId="0" xr:uid="{00000000-0006-0000-0600-000009000000}">
      <text>
        <r>
          <rPr>
            <b/>
            <sz val="9"/>
            <color indexed="81"/>
            <rFont val="Tahoma"/>
            <family val="2"/>
          </rPr>
          <t>Arturo:</t>
        </r>
        <r>
          <rPr>
            <sz val="9"/>
            <color indexed="81"/>
            <rFont val="Tahoma"/>
            <family val="2"/>
          </rPr>
          <t xml:space="preserve">
https://www.gob.mx/cms/uploads/attachment/file/253452/GasolinaFT.pdf</t>
        </r>
      </text>
    </comment>
    <comment ref="C18" authorId="0" shapeId="0" xr:uid="{00000000-0006-0000-0600-00000A000000}">
      <text>
        <r>
          <rPr>
            <b/>
            <sz val="9"/>
            <color indexed="81"/>
            <rFont val="Tahoma"/>
            <family val="2"/>
          </rPr>
          <t>Arturo:</t>
        </r>
        <r>
          <rPr>
            <sz val="9"/>
            <color indexed="81"/>
            <rFont val="Tahoma"/>
            <family val="2"/>
          </rPr>
          <t xml:space="preserve">
https://www.fishersci.es/store/msds?partNumber=10273960&amp;productDescription=2.5LT+Methyl-tert-butyl+ether%2C+for+HPLC&amp;countryCode=ES&amp;language=es</t>
        </r>
      </text>
    </comment>
    <comment ref="C19" authorId="0" shapeId="0" xr:uid="{00000000-0006-0000-0600-00000B000000}">
      <text>
        <r>
          <rPr>
            <b/>
            <sz val="9"/>
            <color indexed="81"/>
            <rFont val="Tahoma"/>
            <family val="2"/>
          </rPr>
          <t>Arturo:</t>
        </r>
        <r>
          <rPr>
            <sz val="9"/>
            <color indexed="81"/>
            <rFont val="Tahoma"/>
            <family val="2"/>
          </rPr>
          <t xml:space="preserve">
https://www.puertodosbocas.com.mx/ultimas-noticias/288-tipos-de-petroleo-crudo-en-mexico-2019</t>
        </r>
      </text>
    </comment>
    <comment ref="C20" authorId="0" shapeId="0" xr:uid="{00000000-0006-0000-0600-00000C000000}">
      <text>
        <r>
          <rPr>
            <b/>
            <sz val="9"/>
            <color indexed="81"/>
            <rFont val="Tahoma"/>
            <family val="2"/>
          </rPr>
          <t>Arturo:</t>
        </r>
        <r>
          <rPr>
            <sz val="9"/>
            <color indexed="81"/>
            <rFont val="Tahoma"/>
            <family val="2"/>
          </rPr>
          <t xml:space="preserve">
https://www.pemex.com/comercializacion/productos/HDS/refinados/HDS%20SAC%20Turbosina%20TRI%206.pdf</t>
        </r>
      </text>
    </comment>
    <comment ref="C28" authorId="0" shapeId="0" xr:uid="{00000000-0006-0000-0600-00000D000000}">
      <text>
        <r>
          <rPr>
            <b/>
            <sz val="9"/>
            <color indexed="81"/>
            <rFont val="Tahoma"/>
            <family val="2"/>
          </rPr>
          <t>Arturo:</t>
        </r>
        <r>
          <rPr>
            <sz val="9"/>
            <color indexed="81"/>
            <rFont val="Tahoma"/>
            <family val="2"/>
          </rPr>
          <t xml:space="preserve">
https://www.ilo.org/dyn/icsc/showcard.display?p_lang=es&amp;p_card_id=0471&amp;p_version=2</t>
        </r>
      </text>
    </comment>
    <comment ref="C29" authorId="0" shapeId="0" xr:uid="{00000000-0006-0000-0600-00000E000000}">
      <text>
        <r>
          <rPr>
            <b/>
            <sz val="9"/>
            <color indexed="81"/>
            <rFont val="Tahoma"/>
            <family val="2"/>
          </rPr>
          <t>Arturo:</t>
        </r>
        <r>
          <rPr>
            <sz val="9"/>
            <color indexed="81"/>
            <rFont val="Tahoma"/>
            <family val="2"/>
          </rPr>
          <t xml:space="preserve">
https://www.pemex.com/negocio/gasolineras/nuestros-productos/Documents/HDS-Pemex%20Diesel.pdf</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sulta - Table002 (Page 1)" description="Conexión a la consulta 'Table002 (Page 1)' en el libro." type="100" refreshedVersion="8" minRefreshableVersion="5">
    <extLst>
      <ext xmlns:x15="http://schemas.microsoft.com/office/spreadsheetml/2010/11/main" uri="{DE250136-89BD-433C-8126-D09CA5730AF9}">
        <x15:connection id="4c925002-7493-4c13-8d02-7f2ddc8ba0cd"/>
      </ext>
    </extLst>
  </connection>
  <connection id="2" xr16:uid="{00000000-0015-0000-FFFF-FFFF01000000}" name="Consulta - Table003 (Page 2)" description="Conexión a la consulta 'Table003 (Page 2)' en el libro." type="100" refreshedVersion="8" minRefreshableVersion="5">
    <extLst>
      <ext xmlns:x15="http://schemas.microsoft.com/office/spreadsheetml/2010/11/main" uri="{DE250136-89BD-433C-8126-D09CA5730AF9}">
        <x15:connection id="4f4b726b-74a8-4516-b44c-23acfbbaf580"/>
      </ext>
    </extLst>
  </connection>
  <connection id="3" xr16:uid="{00000000-0015-0000-FFFF-FFFF02000000}"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<sst xmlns="http://schemas.openxmlformats.org/spreadsheetml/2006/main" count="762" uniqueCount="276">
  <si>
    <t>Descripción</t>
  </si>
  <si>
    <t>Factores de emisión</t>
  </si>
  <si>
    <t>CO2 (t/MJ)</t>
  </si>
  <si>
    <t>CH4 (kg/MJ)</t>
  </si>
  <si>
    <t>N2O (kg /MJ)</t>
  </si>
  <si>
    <t>Diésel</t>
  </si>
  <si>
    <t>Gasolinas</t>
  </si>
  <si>
    <t>Gas natural</t>
  </si>
  <si>
    <t>Gas licuado de petróleo</t>
  </si>
  <si>
    <t>FERROVIARIO</t>
  </si>
  <si>
    <t>MARÍTIMO</t>
  </si>
  <si>
    <t>N2O (kg/MJ)</t>
  </si>
  <si>
    <t>NA</t>
  </si>
  <si>
    <t>Gasolinas y naftas</t>
  </si>
  <si>
    <t>Combustóleo</t>
  </si>
  <si>
    <t>VEHICULAR (incluyendo montacargas)</t>
  </si>
  <si>
    <t>MAQUINARIA AGRÍCOLA</t>
  </si>
  <si>
    <t>MAQUINARIA DE CONSTRUCCIÓN</t>
  </si>
  <si>
    <t>Combustible</t>
  </si>
  <si>
    <t>Factor de emisión</t>
  </si>
  <si>
    <t>Algodón</t>
  </si>
  <si>
    <t>Alquitrán de hulla/ alquitrán</t>
  </si>
  <si>
    <t>Bagazo de caña</t>
  </si>
  <si>
    <t>Bagazo de Malta</t>
  </si>
  <si>
    <t>Basura (Fracción inorgánica de los residuos sólidos urbanos)</t>
  </si>
  <si>
    <t>Biocombustible líquido</t>
  </si>
  <si>
    <t>Biodiésel</t>
  </si>
  <si>
    <t>Biogasolina</t>
  </si>
  <si>
    <t>Caña de maíz</t>
  </si>
  <si>
    <t>Carbón antracita</t>
  </si>
  <si>
    <t>Carbón bituminoso</t>
  </si>
  <si>
    <t>Carbón mineral</t>
  </si>
  <si>
    <t>Carbón siderúrgico de importación</t>
  </si>
  <si>
    <t>Carbón siderúrgico nacional</t>
  </si>
  <si>
    <t>Carbón térmico de importación</t>
  </si>
  <si>
    <t>Carbón térmico nacional</t>
  </si>
  <si>
    <t>Carbón vegetal</t>
  </si>
  <si>
    <t>Cartón ordinario-empaques-envases</t>
  </si>
  <si>
    <t>Coque de carbón</t>
  </si>
  <si>
    <t>Coque de petróleo</t>
  </si>
  <si>
    <t>Diáfano</t>
  </si>
  <si>
    <t>Esquisto bituminoso y alquitrán</t>
  </si>
  <si>
    <t>Etano</t>
  </si>
  <si>
    <t xml:space="preserve">Gas de alto horno </t>
  </si>
  <si>
    <t xml:space="preserve">Gas de coque </t>
  </si>
  <si>
    <t>Gas licuado</t>
  </si>
  <si>
    <t>Gas natural (promedio asociado y no asociado)</t>
  </si>
  <si>
    <t>Gas natural asociado</t>
  </si>
  <si>
    <t>Gas natural no asociado</t>
  </si>
  <si>
    <t>Gas seco</t>
  </si>
  <si>
    <t>Gas seco de exportación</t>
  </si>
  <si>
    <t>Gas seco de importación</t>
  </si>
  <si>
    <t>Gasóleo</t>
  </si>
  <si>
    <t>Generación de electricidad o energía térmica</t>
  </si>
  <si>
    <t>Gasolinas naturales</t>
  </si>
  <si>
    <t>Hidrógeno</t>
  </si>
  <si>
    <t>Lana y seda</t>
  </si>
  <si>
    <t>Leña</t>
  </si>
  <si>
    <t>Licor negro</t>
  </si>
  <si>
    <t>Lubricantes</t>
  </si>
  <si>
    <t>Mezcla de parafinas</t>
  </si>
  <si>
    <t>Paja de arroz</t>
  </si>
  <si>
    <t>Paneles, fibras, partículas y pedacería de madera</t>
  </si>
  <si>
    <t>Papel ordinario o kraft</t>
  </si>
  <si>
    <t>Petróleo crudo (promedio de la producción)</t>
  </si>
  <si>
    <t>Petróleo crudo ligero</t>
  </si>
  <si>
    <t>Petróleo crudo pesado</t>
  </si>
  <si>
    <t>Petróleo crudo supe ligero</t>
  </si>
  <si>
    <t>Querosenos</t>
  </si>
  <si>
    <t>Turbosina</t>
  </si>
  <si>
    <t>Gaseosos</t>
  </si>
  <si>
    <t>Líquidos</t>
  </si>
  <si>
    <t>Sólidos</t>
  </si>
  <si>
    <t>Punto de generación</t>
  </si>
  <si>
    <t>Fuente</t>
  </si>
  <si>
    <t>Unidad</t>
  </si>
  <si>
    <t xml:space="preserve">No. </t>
  </si>
  <si>
    <t>Fija</t>
  </si>
  <si>
    <t>Móvil</t>
  </si>
  <si>
    <t>Año de reporte</t>
  </si>
  <si>
    <t xml:space="preserve">Fija </t>
  </si>
  <si>
    <t>Tipo</t>
  </si>
  <si>
    <t>Ton</t>
  </si>
  <si>
    <t>L</t>
  </si>
  <si>
    <r>
      <t>m</t>
    </r>
    <r>
      <rPr>
        <vertAlign val="superscript"/>
        <sz val="11"/>
        <color theme="1"/>
        <rFont val="Calibri"/>
        <family val="2"/>
        <scheme val="minor"/>
      </rPr>
      <t>3</t>
    </r>
  </si>
  <si>
    <t>KJ</t>
  </si>
  <si>
    <t>MJ</t>
  </si>
  <si>
    <t>Kg</t>
  </si>
  <si>
    <t>Vehicular (incluyendo montacargas)</t>
  </si>
  <si>
    <t>Marítimo</t>
  </si>
  <si>
    <t>Cantidad</t>
  </si>
  <si>
    <t>Poder calorífico neto</t>
  </si>
  <si>
    <t>Unidades de medida</t>
  </si>
  <si>
    <t>Factor de conversión a BEP por unidad de volumen o masa del combustible de referencia</t>
  </si>
  <si>
    <t>Equivalencia de unidades en BEP</t>
  </si>
  <si>
    <t>(BEP/bl)</t>
  </si>
  <si>
    <t>Condensados</t>
  </si>
  <si>
    <t>Metil-terbutil-éter (MTBE)</t>
  </si>
  <si>
    <t>Azufre</t>
  </si>
  <si>
    <t>(BEP/t)</t>
  </si>
  <si>
    <t>Bioenergéticos</t>
  </si>
  <si>
    <t>Biogás</t>
  </si>
  <si>
    <t>Biomasa</t>
  </si>
  <si>
    <t>Asfaltos</t>
  </si>
  <si>
    <t>Gas de alto horno</t>
  </si>
  <si>
    <t>Gas de coque</t>
  </si>
  <si>
    <t>(BEP/MWh)</t>
  </si>
  <si>
    <t>Residuos industriales</t>
  </si>
  <si>
    <t>Equivalente de electricidad en términos secundarios</t>
  </si>
  <si>
    <t>Materia prima para negro de humo</t>
  </si>
  <si>
    <t>MJ/m3</t>
  </si>
  <si>
    <t>BEP/m3</t>
  </si>
  <si>
    <t>Combustible fijas</t>
  </si>
  <si>
    <t>Móviles</t>
  </si>
  <si>
    <t>#</t>
  </si>
  <si>
    <t>No.</t>
  </si>
  <si>
    <t>Compuesto</t>
  </si>
  <si>
    <t>HFC-23</t>
  </si>
  <si>
    <t>Volumen</t>
  </si>
  <si>
    <t>Energía</t>
  </si>
  <si>
    <t>Masa</t>
  </si>
  <si>
    <t>Unidades</t>
  </si>
  <si>
    <t>Columna1</t>
  </si>
  <si>
    <t>Columna2</t>
  </si>
  <si>
    <t>MJ/bl</t>
  </si>
  <si>
    <t>MJ/t</t>
  </si>
  <si>
    <t>MJ/MWh</t>
  </si>
  <si>
    <t>PC</t>
  </si>
  <si>
    <t>DA</t>
  </si>
  <si>
    <t>Densidad</t>
  </si>
  <si>
    <r>
      <t>tCO</t>
    </r>
    <r>
      <rPr>
        <b/>
        <vertAlign val="subscript"/>
        <sz val="11"/>
        <color theme="1"/>
        <rFont val="Calibri"/>
        <family val="2"/>
        <scheme val="minor"/>
      </rPr>
      <t>2</t>
    </r>
    <r>
      <rPr>
        <b/>
        <sz val="11"/>
        <color theme="1"/>
        <rFont val="Calibri"/>
        <family val="2"/>
        <scheme val="minor"/>
      </rPr>
      <t>e</t>
    </r>
  </si>
  <si>
    <t>Transporte</t>
  </si>
  <si>
    <t>Maquinaria de construcción (Diésel y gasolinas)</t>
  </si>
  <si>
    <t>Maquinaria agrícola (Diésel y gasolinas)</t>
  </si>
  <si>
    <t>Ferroviario (Diésel)</t>
  </si>
  <si>
    <t>Densidad Kg/m3</t>
  </si>
  <si>
    <t>Fijas</t>
  </si>
  <si>
    <t>Aislantes</t>
  </si>
  <si>
    <t>Total</t>
  </si>
  <si>
    <t>Combustibles</t>
  </si>
  <si>
    <t>HFC-125</t>
  </si>
  <si>
    <t>HFC-134a</t>
  </si>
  <si>
    <t>HFC-152a</t>
  </si>
  <si>
    <t>HFC-236fa</t>
  </si>
  <si>
    <t>HFC-227ea</t>
  </si>
  <si>
    <t>4310mee</t>
  </si>
  <si>
    <t>HFC - Hidrofluorocarbonos (Kg)</t>
  </si>
  <si>
    <t>PFC - Perfluorocarbonos (Kg)</t>
  </si>
  <si>
    <r>
      <t>CF</t>
    </r>
    <r>
      <rPr>
        <vertAlign val="subscript"/>
        <sz val="11"/>
        <color theme="1"/>
        <rFont val="Calibri"/>
        <family val="2"/>
        <scheme val="minor"/>
      </rPr>
      <t>4</t>
    </r>
  </si>
  <si>
    <r>
      <t>C</t>
    </r>
    <r>
      <rPr>
        <vertAlign val="subscript"/>
        <sz val="11"/>
        <color theme="1"/>
        <rFont val="Calibri"/>
        <family val="2"/>
        <scheme val="minor"/>
      </rPr>
      <t>2</t>
    </r>
    <r>
      <rPr>
        <sz val="11"/>
        <color theme="1"/>
        <rFont val="Calibri"/>
        <family val="2"/>
        <scheme val="minor"/>
      </rPr>
      <t>F</t>
    </r>
    <r>
      <rPr>
        <vertAlign val="subscript"/>
        <sz val="11"/>
        <color theme="1"/>
        <rFont val="Calibri"/>
        <family val="2"/>
        <scheme val="minor"/>
      </rPr>
      <t>6</t>
    </r>
  </si>
  <si>
    <r>
      <t>C</t>
    </r>
    <r>
      <rPr>
        <vertAlign val="subscript"/>
        <sz val="11"/>
        <color theme="1"/>
        <rFont val="Calibri"/>
        <family val="2"/>
        <scheme val="minor"/>
      </rPr>
      <t>4</t>
    </r>
    <r>
      <rPr>
        <sz val="11"/>
        <color theme="1"/>
        <rFont val="Calibri"/>
        <family val="2"/>
        <scheme val="minor"/>
      </rPr>
      <t>F</t>
    </r>
    <r>
      <rPr>
        <vertAlign val="subscript"/>
        <sz val="11"/>
        <color theme="1"/>
        <rFont val="Calibri"/>
        <family val="2"/>
        <scheme val="minor"/>
      </rPr>
      <t>10</t>
    </r>
  </si>
  <si>
    <r>
      <t>C</t>
    </r>
    <r>
      <rPr>
        <vertAlign val="subscript"/>
        <sz val="11"/>
        <color theme="1"/>
        <rFont val="Calibri"/>
        <family val="2"/>
        <scheme val="minor"/>
      </rPr>
      <t>6</t>
    </r>
    <r>
      <rPr>
        <sz val="11"/>
        <color theme="1"/>
        <rFont val="Calibri"/>
        <family val="2"/>
        <scheme val="minor"/>
      </rPr>
      <t>F</t>
    </r>
    <r>
      <rPr>
        <vertAlign val="subscript"/>
        <sz val="11"/>
        <color theme="1"/>
        <rFont val="Calibri"/>
        <family val="2"/>
        <scheme val="minor"/>
      </rPr>
      <t>14</t>
    </r>
  </si>
  <si>
    <r>
      <t>SF</t>
    </r>
    <r>
      <rPr>
        <vertAlign val="subscript"/>
        <sz val="11"/>
        <color theme="1"/>
        <rFont val="Calibri"/>
        <family val="2"/>
        <scheme val="minor"/>
      </rPr>
      <t>6</t>
    </r>
  </si>
  <si>
    <t>Fuentes</t>
  </si>
  <si>
    <t>Cantidad (Kg)</t>
  </si>
  <si>
    <r>
      <t>Kg CO</t>
    </r>
    <r>
      <rPr>
        <b/>
        <vertAlign val="subscript"/>
        <sz val="11"/>
        <color theme="1"/>
        <rFont val="Calibri"/>
        <family val="2"/>
        <scheme val="minor"/>
      </rPr>
      <t>2</t>
    </r>
    <r>
      <rPr>
        <b/>
        <sz val="11"/>
        <color theme="1"/>
        <rFont val="Calibri"/>
        <family val="2"/>
        <scheme val="minor"/>
      </rPr>
      <t>e</t>
    </r>
  </si>
  <si>
    <t>Otros GEI</t>
  </si>
  <si>
    <t>PCG</t>
  </si>
  <si>
    <t>---</t>
  </si>
  <si>
    <t>Otros</t>
  </si>
  <si>
    <t>Etanol anhidro</t>
  </si>
  <si>
    <t>Bagazo de malta</t>
  </si>
  <si>
    <t>Madera</t>
  </si>
  <si>
    <t xml:space="preserve">Madera pellets </t>
  </si>
  <si>
    <t>Turba</t>
  </si>
  <si>
    <t>Cartón ordinario, empaques, envases</t>
  </si>
  <si>
    <t>Fieltro y linóleo</t>
  </si>
  <si>
    <t>Hule viejo</t>
  </si>
  <si>
    <t>Legumbres verdes</t>
  </si>
  <si>
    <t xml:space="preserve">Acrilonitrilo-butadieno-estireno </t>
  </si>
  <si>
    <t>Acetona</t>
  </si>
  <si>
    <t>Benceno</t>
  </si>
  <si>
    <t>Llantas</t>
  </si>
  <si>
    <t>Lodos orgánicos</t>
  </si>
  <si>
    <t>Neopreno</t>
  </si>
  <si>
    <t>Policloruro de vinilo (PVC)</t>
  </si>
  <si>
    <t>Pintura y barniz</t>
  </si>
  <si>
    <t>Poliestireno</t>
  </si>
  <si>
    <t>Densidad (Kg/m3)</t>
  </si>
  <si>
    <t>Se retira hasta conseguir densidad</t>
  </si>
  <si>
    <r>
      <t>tCO</t>
    </r>
    <r>
      <rPr>
        <b/>
        <vertAlign val="subscript"/>
        <sz val="11"/>
        <color theme="1"/>
        <rFont val="Calibri"/>
        <family val="2"/>
        <scheme val="minor"/>
      </rPr>
      <t>2</t>
    </r>
    <r>
      <rPr>
        <b/>
        <sz val="11"/>
        <color theme="1"/>
        <rFont val="Calibri"/>
        <family val="2"/>
        <scheme val="minor"/>
      </rPr>
      <t>/MJ</t>
    </r>
  </si>
  <si>
    <r>
      <t>kg CH</t>
    </r>
    <r>
      <rPr>
        <b/>
        <vertAlign val="subscript"/>
        <sz val="11"/>
        <color theme="1"/>
        <rFont val="Calibri"/>
        <family val="2"/>
        <scheme val="minor"/>
      </rPr>
      <t>4</t>
    </r>
    <r>
      <rPr>
        <b/>
        <sz val="11"/>
        <color theme="1"/>
        <rFont val="Calibri"/>
        <family val="2"/>
        <scheme val="minor"/>
      </rPr>
      <t>/MJ</t>
    </r>
  </si>
  <si>
    <r>
      <t>kg N</t>
    </r>
    <r>
      <rPr>
        <b/>
        <vertAlign val="subscript"/>
        <sz val="11"/>
        <color theme="1"/>
        <rFont val="Calibri"/>
        <family val="2"/>
        <scheme val="minor"/>
      </rPr>
      <t>2</t>
    </r>
    <r>
      <rPr>
        <b/>
        <sz val="11"/>
        <color theme="1"/>
        <rFont val="Calibri"/>
        <family val="2"/>
        <scheme val="minor"/>
      </rPr>
      <t>O/MJ</t>
    </r>
  </si>
  <si>
    <r>
      <t>tCO</t>
    </r>
    <r>
      <rPr>
        <b/>
        <vertAlign val="subscript"/>
        <sz val="11"/>
        <color theme="1"/>
        <rFont val="Calibri"/>
        <family val="2"/>
        <scheme val="minor"/>
      </rPr>
      <t>2</t>
    </r>
  </si>
  <si>
    <r>
      <t>kg CH</t>
    </r>
    <r>
      <rPr>
        <b/>
        <vertAlign val="subscript"/>
        <sz val="11"/>
        <color theme="1"/>
        <rFont val="Calibri"/>
        <family val="2"/>
        <scheme val="minor"/>
      </rPr>
      <t>4</t>
    </r>
  </si>
  <si>
    <r>
      <t>kg N</t>
    </r>
    <r>
      <rPr>
        <b/>
        <vertAlign val="subscript"/>
        <sz val="11"/>
        <color theme="1"/>
        <rFont val="Calibri"/>
        <family val="2"/>
        <scheme val="minor"/>
      </rPr>
      <t>2</t>
    </r>
    <r>
      <rPr>
        <b/>
        <sz val="11"/>
        <color theme="1"/>
        <rFont val="Calibri"/>
        <family val="2"/>
        <scheme val="minor"/>
      </rPr>
      <t>O</t>
    </r>
  </si>
  <si>
    <r>
      <t>CF</t>
    </r>
    <r>
      <rPr>
        <b/>
        <vertAlign val="subscript"/>
        <sz val="11"/>
        <color theme="1"/>
        <rFont val="Calibri"/>
        <family val="2"/>
        <scheme val="minor"/>
      </rPr>
      <t>4</t>
    </r>
  </si>
  <si>
    <r>
      <t>C</t>
    </r>
    <r>
      <rPr>
        <b/>
        <vertAlign val="subscript"/>
        <sz val="11"/>
        <color theme="1"/>
        <rFont val="Calibri"/>
        <family val="2"/>
        <scheme val="minor"/>
      </rPr>
      <t>2</t>
    </r>
    <r>
      <rPr>
        <b/>
        <sz val="11"/>
        <color theme="1"/>
        <rFont val="Calibri"/>
        <family val="2"/>
        <scheme val="minor"/>
      </rPr>
      <t>F</t>
    </r>
    <r>
      <rPr>
        <b/>
        <vertAlign val="subscript"/>
        <sz val="11"/>
        <color theme="1"/>
        <rFont val="Calibri"/>
        <family val="2"/>
        <scheme val="minor"/>
      </rPr>
      <t>6</t>
    </r>
  </si>
  <si>
    <r>
      <t>C</t>
    </r>
    <r>
      <rPr>
        <b/>
        <vertAlign val="subscript"/>
        <sz val="11"/>
        <color theme="1"/>
        <rFont val="Calibri"/>
        <family val="2"/>
        <scheme val="minor"/>
      </rPr>
      <t>4</t>
    </r>
    <r>
      <rPr>
        <b/>
        <sz val="11"/>
        <color theme="1"/>
        <rFont val="Calibri"/>
        <family val="2"/>
        <scheme val="minor"/>
      </rPr>
      <t>F</t>
    </r>
    <r>
      <rPr>
        <b/>
        <vertAlign val="subscript"/>
        <sz val="11"/>
        <color theme="1"/>
        <rFont val="Calibri"/>
        <family val="2"/>
        <scheme val="minor"/>
      </rPr>
      <t>10</t>
    </r>
  </si>
  <si>
    <r>
      <t>C</t>
    </r>
    <r>
      <rPr>
        <b/>
        <vertAlign val="subscript"/>
        <sz val="11"/>
        <color theme="1"/>
        <rFont val="Calibri"/>
        <family val="2"/>
        <scheme val="minor"/>
      </rPr>
      <t>6</t>
    </r>
    <r>
      <rPr>
        <b/>
        <sz val="11"/>
        <color theme="1"/>
        <rFont val="Calibri"/>
        <family val="2"/>
        <scheme val="minor"/>
      </rPr>
      <t>F</t>
    </r>
    <r>
      <rPr>
        <b/>
        <vertAlign val="subscript"/>
        <sz val="11"/>
        <color theme="1"/>
        <rFont val="Calibri"/>
        <family val="2"/>
        <scheme val="minor"/>
      </rPr>
      <t>14</t>
    </r>
  </si>
  <si>
    <r>
      <t>SF</t>
    </r>
    <r>
      <rPr>
        <b/>
        <vertAlign val="subscript"/>
        <sz val="11"/>
        <color theme="1"/>
        <rFont val="Calibri"/>
        <family val="2"/>
        <scheme val="minor"/>
      </rPr>
      <t>6</t>
    </r>
  </si>
  <si>
    <t>Referencia</t>
  </si>
  <si>
    <t>2. ACUERDO QUE ESTABLECE LOS GASES O COMPUESTOS DE EFECTO INVERNADERO QUE SE AGRUPAN PARA EFECTOS DE REPORTE DE EMISIONES, ASÍ COMO SUS POTENCIALES DE CALENTAMIENTO: https://www.dof.gob.mx/nota_detalle.php?codigo=5404077&amp;fecha=14/08/2015&amp;print=true</t>
  </si>
  <si>
    <t>3. ACUERDO QUE ESTABLECE LAS PARTICULARIDADES TÉCNICAS Y LAS FÓRMULAS PARA LA APLICACIÓN DE METODOLOGÍAS PARA EL CÁLCULO DE EMISIONES DE GASES O COMPUESTOS DE EFECTO INVERNADERO: https://dof.gob.mx/nota_detalle.php?codigo=5406149&amp;fecha=03/09/2015&amp;print=true</t>
  </si>
  <si>
    <t>4. LISTA DE COMBUSTIBLES 2018 QUE SE CONSIDERARÁN PARA IDENTIFICAR A LOS USUARIOS CON UN PATRÓN DE ALTO CONSUMO, ASÍ COMO LOS FACTORES PARA DETERMINAR LAS EQUIVALENCIAS EN TÉRMINOS DE BARRILES EQUIVALENTES DE PETRÓLEO: https://www.gob.mx/cms/uploads/attachment/file/302306/Lista_de_combustibles_2018.pdf</t>
  </si>
  <si>
    <t>5. LISTA DE COMBUSTIBLES 2019 QUE SE CONSIDERARÁN PARA IDENTIFICAR A LOS USUARIOS CON UN PATRÓN DE ALTO CONSUMO, ASÍ COMO LOS FACTORES PARA DETERMINAR LAS EQUIVALENCIAS EN TÉRMINOS DE BARRILES EQUIVALENTES DE PETRÓLEO: https://www.gob.mx/cms/uploads/attachment/file/428334/Lista_de_combustibles_2019.pdf</t>
  </si>
  <si>
    <t xml:space="preserve">6. LISTA DE COMBUSTIBLES 2020 QUE SE CONSIDERARÁN PARA IDENTIFICAR A LOS USUARIOS CON UN PATRÓN DE ALTO CONSUMO, ASÍ COMO LOS FACTORES PARA DETERMINAR LAS EQUIVALENCIAS EN TÉRMINOS DE BARRILES EQUIVALENTES DE PETRÓLEO: https://www.conuee.gob.mx/transparencia/boletines/SITE/LISTA_DE_COMBUSTIBLES_2020.pdf
</t>
  </si>
  <si>
    <t xml:space="preserve">7. LISTA DE COMBUSTIBLES Y SUS PODERES CALORÍFICOS 2021 QUE SE CONSIDERARÁN PARA IDENTIFICAR A LOS USUARIOS CON UN PATRÓN DE ALTO CONSUMO, ASÍ COMO LOS FACTORES PARA DETERMINAR LAS EQUIVALENCIAS EN TÉRMINOS DE BARRILES EQUIVALENTES DE PETRÓLEO: https://www.conuee.gob.mx/transparencia/boletines/SITE/Lista_de_Combustibles_2021.pdf
</t>
  </si>
  <si>
    <t xml:space="preserve">8. LISTA DE COMBUSTIBLES Y SUS PODERES CALORÍFICOS 2022 QUE SE CONSIDERARÁN PARA IDENTIFICAR A LOS USUARIOS CON UN PATRÓN DE ALTO CONSUMO, ASÍ COMO LOS FACTORES PARA DETERMINAR LAS EQUIVALENCIAS EN TÉRMINOS DE BARRILES EQUIVALENTES DE PETRÓLEO: https://www.gob.mx/cms/uploads/attachment/file/707880/lista_de_combustibles_y_poderes_calorificos_2022.pdf
</t>
  </si>
  <si>
    <t xml:space="preserve">1. Ley de Hacienda del Estado de Querétaro: https://site.legislaturaqueretaro.gob.mx/CloudPLQ/InvEst/Leyes/028_60.pdf 
</t>
  </si>
  <si>
    <t>Poder calorífico Año de reporte</t>
  </si>
  <si>
    <t>N/A</t>
  </si>
  <si>
    <t>kg CO/kg combustible</t>
  </si>
  <si>
    <t>kg NOx/kg combustible</t>
  </si>
  <si>
    <r>
      <t>kg SO</t>
    </r>
    <r>
      <rPr>
        <b/>
        <vertAlign val="subscript"/>
        <sz val="9"/>
        <rFont val="Arial"/>
        <family val="2"/>
      </rPr>
      <t>2</t>
    </r>
    <r>
      <rPr>
        <b/>
        <sz val="9"/>
        <rFont val="Arial"/>
        <family val="2"/>
      </rPr>
      <t>/kg combustible</t>
    </r>
  </si>
  <si>
    <t>Combustibles gases criterio</t>
  </si>
  <si>
    <t>kg CO/TJ (energía del combustible)</t>
  </si>
  <si>
    <t>kg NOx/TJ (energía del combustible)</t>
  </si>
  <si>
    <r>
      <t>kg SO</t>
    </r>
    <r>
      <rPr>
        <b/>
        <vertAlign val="subscript"/>
        <sz val="9"/>
        <rFont val="Arial"/>
        <family val="2"/>
      </rPr>
      <t>2</t>
    </r>
    <r>
      <rPr>
        <b/>
        <sz val="9"/>
        <rFont val="Arial"/>
        <family val="2"/>
      </rPr>
      <t>/TJ (energía del combustible)</t>
    </r>
  </si>
  <si>
    <r>
      <t>Esta hoja de cálculo ha sido elaborada por personal de la Secretaría de Desarrollo Sustentable del Poder Ejecutivo del Estado de Querétaro, para estimar las emisiones contaminantes al aire a partir del consumo de combustibles fósiles. Cuando se utilice se tendrá que citar la referencia del IPCC, 2006. Está diseñada para que automáticamente se calculen las emisiones contaminantes por tipo de combustible, sólo es necesario ingresar el dato de la cantidad total de combustible utilizado en el periodo anual (u otro) y unidades solicitadas, en el caso del gas LP, diesel y combustóleo se debe reportar en litros, para el caso del gas natural se debe reportar en m</t>
    </r>
    <r>
      <rPr>
        <b/>
        <vertAlign val="superscript"/>
        <sz val="10"/>
        <rFont val="Arial"/>
        <family val="2"/>
      </rPr>
      <t>3</t>
    </r>
    <r>
      <rPr>
        <b/>
        <sz val="10"/>
        <rFont val="Arial"/>
        <family val="2"/>
      </rPr>
      <t xml:space="preserve"> (tabla 2A) o en unidades de energía como Tera Joules, Giga Joules o Mega Joules (tabla 2B) tal y como se especifica en la factura de la empresa que lo distribuye.</t>
    </r>
  </si>
  <si>
    <t xml:space="preserve">Consumo de combustibles y emisión de contaminantes </t>
  </si>
  <si>
    <t>Se debe considerar los consumos de combustibles totales, es decir, de procesos y equipos (montacargas, calderas, secadores, hornos, etc.), y otras áreas como el comedor.</t>
  </si>
  <si>
    <t>Tabla 1: gas LP, combustóleo y diesel</t>
  </si>
  <si>
    <t>Tipo de combustible</t>
  </si>
  <si>
    <t>Equipo o área donde se utiliza el combustible</t>
  </si>
  <si>
    <t>Densidad del combustible (kg/L)</t>
  </si>
  <si>
    <t>Consumo total (L)</t>
  </si>
  <si>
    <t>*Consumo total (kg)</t>
  </si>
  <si>
    <r>
      <t>Factor de emisión (IPCC, 2006</t>
    </r>
    <r>
      <rPr>
        <b/>
        <vertAlign val="superscript"/>
        <sz val="9"/>
        <rFont val="Arial"/>
        <family val="2"/>
      </rPr>
      <t>1</t>
    </r>
    <r>
      <rPr>
        <b/>
        <sz val="9"/>
        <rFont val="Arial"/>
        <family val="2"/>
      </rPr>
      <t>)</t>
    </r>
  </si>
  <si>
    <t xml:space="preserve">**Emisión de contaminantes </t>
  </si>
  <si>
    <t>kg CO</t>
  </si>
  <si>
    <t>kg NOx</t>
  </si>
  <si>
    <r>
      <t>kg SO</t>
    </r>
    <r>
      <rPr>
        <b/>
        <vertAlign val="subscript"/>
        <sz val="9"/>
        <rFont val="Arial"/>
        <family val="2"/>
      </rPr>
      <t>2</t>
    </r>
  </si>
  <si>
    <t>Gas LP</t>
  </si>
  <si>
    <t xml:space="preserve">Combustóleo </t>
  </si>
  <si>
    <t>Diesel</t>
  </si>
  <si>
    <t>Subtotal</t>
  </si>
  <si>
    <t>*Multiplicar la densidad por el consumo total en litros.</t>
  </si>
  <si>
    <t>***Multiplicar el consumo total en kilogramos por el factor de emisión en las unidades señaladas.</t>
  </si>
  <si>
    <t>Tabla 2A: gas natural</t>
  </si>
  <si>
    <r>
      <t>Si en la factura de gas natural se tiene el dato de consumo en m</t>
    </r>
    <r>
      <rPr>
        <b/>
        <vertAlign val="superscript"/>
        <sz val="9"/>
        <rFont val="Arial"/>
        <family val="2"/>
      </rPr>
      <t>3</t>
    </r>
    <r>
      <rPr>
        <b/>
        <sz val="9"/>
        <rFont val="Arial"/>
        <family val="2"/>
      </rPr>
      <t xml:space="preserve"> se debe utilizar esta tabla.</t>
    </r>
  </si>
  <si>
    <r>
      <t>Densidad del combustible (kg/m</t>
    </r>
    <r>
      <rPr>
        <b/>
        <vertAlign val="superscript"/>
        <sz val="9"/>
        <rFont val="Arial"/>
        <family val="2"/>
      </rPr>
      <t>3</t>
    </r>
    <r>
      <rPr>
        <b/>
        <sz val="9"/>
        <rFont val="Arial"/>
        <family val="2"/>
      </rPr>
      <t>)</t>
    </r>
  </si>
  <si>
    <r>
      <t>Consumo total (m</t>
    </r>
    <r>
      <rPr>
        <b/>
        <vertAlign val="superscript"/>
        <sz val="9"/>
        <rFont val="Arial"/>
        <family val="2"/>
      </rPr>
      <t>3</t>
    </r>
    <r>
      <rPr>
        <b/>
        <sz val="9"/>
        <rFont val="Arial"/>
        <family val="2"/>
      </rPr>
      <t>)</t>
    </r>
  </si>
  <si>
    <t>*Multiplicar la densidad por el consumo total en metros cúbicos.</t>
  </si>
  <si>
    <t>**Multiplicar el consumo total en kilogramos por el factor de emisión en las unidades señaladas.</t>
  </si>
  <si>
    <t>Tabla 2B: gas natural</t>
  </si>
  <si>
    <t>Si en la factura de gas natural se tiene el dato de consumo en unidades de energía se debe utilizar esta tabla, cuando se trate de TJ (Tera Joules) es directo, de lo contrario se tienen que hacer las conversiones correspondientes. Por ejemplo para pasar de GJ (Giga Joules) a TJ (Tera Joules) se debe dividir entre 1000, para pasar de MJ (Mega Joules) a TJ (Tera Joules) se debe dividir entre 1000000</t>
  </si>
  <si>
    <t xml:space="preserve">*Emisión de contaminantes </t>
  </si>
  <si>
    <t>Consumo total (TJ)</t>
  </si>
  <si>
    <t>*Multiplicar el consumo total en Tera Joules por el factor de emisión en las unidades señaladas.</t>
  </si>
  <si>
    <t xml:space="preserve">1.- IPCC Revised 2006. IPCC Guidelines for National Greenhouse gas inventories, Workbook, volume 2. Reference Manual, volume 3. </t>
  </si>
  <si>
    <t>Gases de Efecto Invernadero</t>
  </si>
  <si>
    <t>%</t>
  </si>
  <si>
    <t>Compensaciones</t>
  </si>
  <si>
    <t>Sí</t>
  </si>
  <si>
    <t>No</t>
  </si>
  <si>
    <t>1. Compensación de emisiones</t>
  </si>
  <si>
    <t>1.1 Total de emisiones</t>
  </si>
  <si>
    <t>1.2 Porcentaje a compensar</t>
  </si>
  <si>
    <t>3. Selección de proyectos de compensación</t>
  </si>
  <si>
    <t>Instrucciones</t>
  </si>
  <si>
    <t>Tipo de proyecto</t>
  </si>
  <si>
    <t>Forestal</t>
  </si>
  <si>
    <t>Ganadería Sustentable</t>
  </si>
  <si>
    <t>Manejo de Residuos</t>
  </si>
  <si>
    <t>Energía solar fotovoltáica y eficiencia energética</t>
  </si>
  <si>
    <t>Local</t>
  </si>
  <si>
    <t>Nacional</t>
  </si>
  <si>
    <t>Internacional</t>
  </si>
  <si>
    <t>Localidad</t>
  </si>
  <si>
    <t>Valor</t>
  </si>
  <si>
    <t>Forestal o ganadería</t>
  </si>
  <si>
    <t>Compensación</t>
  </si>
  <si>
    <t>1.3 Unidades de compensación</t>
  </si>
  <si>
    <t>UCE</t>
  </si>
  <si>
    <t>2. Compensación forestal local (mínimo 15%)</t>
  </si>
  <si>
    <t>2.2 UCE requeridas</t>
  </si>
  <si>
    <t>Porcentaje</t>
  </si>
  <si>
    <t>2.1 Porcentaje forestal local</t>
  </si>
  <si>
    <t>3.1
Nombre del proyecto</t>
  </si>
  <si>
    <t>3.2
No. de Registro (SEDESU)</t>
  </si>
  <si>
    <t>3.3
Unidades de compensación</t>
  </si>
  <si>
    <r>
      <t>tCO</t>
    </r>
    <r>
      <rPr>
        <b/>
        <sz val="8"/>
        <color theme="1"/>
        <rFont val="HK Grotesk Legacy"/>
        <family val="3"/>
      </rPr>
      <t>2</t>
    </r>
    <r>
      <rPr>
        <b/>
        <sz val="11"/>
        <color theme="1"/>
        <rFont val="HK Grotesk Legacy"/>
        <family val="3"/>
      </rPr>
      <t>e</t>
    </r>
  </si>
  <si>
    <t xml:space="preserve">11. LISTA DE COMBUSTIBLES Y SUS PODERES CALORÍFICOS 2025 QUE SE CONSIDERARÁN PARA IDENTIFICAR A LOS USUARIOS CON UN PATRÓN DE ALTO CONSUMO, ASÍ COMO LOS FACTORES PARA DETERMINAR LAS EQUIVALENCIAS EN TÉRMINOS DE BARRILES EQUIVALENTES DE PETRÓLEO: https://www.gob.mx/cms/uploads/attachment/file/978053/lista_de_combustibles_2025.pdf
</t>
  </si>
  <si>
    <t xml:space="preserve">9. LISTA DE COMBUSTIBLES Y SUS PODERES CALORÍFICOS 2023 QUE SE CONSIDERARÁN PARA IDENTIFICAR A LOS USUARIOS CON UN PATRÓN DE ALTO CONSUMO, ASÍ COMO LOS FACTORES PARA DETERMINAR LAS EQUIVALENCIAS EN TÉRMINOS DE BARRILES EQUIVALENTES DE PETRÓLEO: https://www.gob.mx/cms/uploads/attachment/file/806458/LISTA_DE_COMBUSTIBLES_Y_SUS_PODERES_CALOR_FICOS_2023..pdf
</t>
  </si>
  <si>
    <t xml:space="preserve">10. LISTA DE COMBUSTIBLES Y SUS PODERES CALORÍFICOS 2024 QUE SE CONSIDERARÁN PARA IDENTIFICAR A LOS USUARIOS CON UN PATRÓN DE ALTO CONSUMO, ASÍ COMO LOS FACTORES PARA DETERMINAR LAS EQUIVALENCIAS EN TÉRMINOS DE BARRILES EQUIVALENTES DE PETRÓLEO: https://www.gob.mx/cms/uploads/attachment/file/894023/Lista_de_combustibles_2024.pdf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</si>
</sst>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0"/>
    <numFmt numFmtId="165" formatCode="0.000"/>
    <numFmt numFmtId="166" formatCode="_-* #,##0_-;\-* #,##0_-;_-* &quot;-&quot;??_-;_-@_-"/>
  </numFmts>
  <fonts count="30">
    <font>
      <sz val="11"/>
      <color theme="1"/>
      <name val="Calibri"/>
      <family val="2"/>
      <scheme val="minor"/>
    </font>
    <font>
      <b/>
      <sz val="11"/>
      <color theme="1"/>
      <name val="Calibri"/>
      <family val="2"/>
      <scheme val="minor"/>
    </font>
    <font>
      <b/>
      <sz val="11"/>
      <color rgb="FF000000"/>
      <name val="Helvetica"/>
      <family val="2"/>
    </font>
    <font>
      <b/>
      <sz val="7"/>
      <color rgb="FF000000"/>
      <name val="Helvetica"/>
      <family val="2"/>
    </font>
    <font>
      <sz val="8"/>
      <color rgb="FF000000"/>
      <name val="Helvetica"/>
      <family val="2"/>
    </font>
    <font>
      <vertAlign val="superscript"/>
      <sz val="11"/>
      <color theme="1"/>
      <name val="Calibri"/>
      <family val="2"/>
      <scheme val="minor"/>
    </font>
    <font>
      <vertAlign val="subscript"/>
      <sz val="11"/>
      <color theme="1"/>
      <name val="Calibri"/>
      <family val="2"/>
      <scheme val="minor"/>
    </font>
    <font>
      <b/>
      <vertAlign val="subscript"/>
      <sz val="11"/>
      <color theme="1"/>
      <name val="Calibri"/>
      <family val="2"/>
      <scheme val="minor"/>
    </font>
    <font>
      <sz val="9"/>
      <color rgb="FF000000"/>
      <name val="Arial Narrow"/>
      <family val="2"/>
    </font>
    <font>
      <sz val="9"/>
      <color indexed="81"/>
      <name val="Tahoma"/>
      <family val="2"/>
    </font>
    <font>
      <b/>
      <sz val="9"/>
      <color indexed="81"/>
      <name val="Tahoma"/>
      <family val="2"/>
    </font>
    <font>
      <b/>
      <sz val="9"/>
      <name val="Arial"/>
      <family val="2"/>
    </font>
    <font>
      <b/>
      <vertAlign val="subscript"/>
      <sz val="9"/>
      <name val="Arial"/>
      <family val="2"/>
    </font>
    <font>
      <b/>
      <sz val="10"/>
      <name val="Arial"/>
      <family val="2"/>
    </font>
    <font>
      <b/>
      <vertAlign val="superscript"/>
      <sz val="10"/>
      <name val="Arial"/>
      <family val="2"/>
    </font>
    <font>
      <sz val="9"/>
      <name val="Arial"/>
      <family val="2"/>
    </font>
    <font>
      <b/>
      <vertAlign val="superscript"/>
      <sz val="9"/>
      <name val="Arial"/>
      <family val="2"/>
    </font>
    <font>
      <sz val="8"/>
      <name val="Arial"/>
      <family val="2"/>
    </font>
    <font>
      <sz val="10"/>
      <name val="Gotham Light"/>
      <family val="3"/>
    </font>
    <font>
      <b/>
      <sz val="12"/>
      <color theme="1"/>
      <name val="Calibri"/>
      <family val="2"/>
      <scheme val="minor"/>
    </font>
    <font>
      <sz val="8"/>
      <name val="Calibri"/>
      <family val="2"/>
      <scheme val="minor"/>
    </font>
    <font>
      <sz val="11"/>
      <color theme="1"/>
      <name val="HK Grotesk Legacy"/>
      <family val="3"/>
    </font>
    <font>
      <b/>
      <sz val="12"/>
      <color theme="1"/>
      <name val="HK Grotesk Legacy"/>
      <family val="3"/>
    </font>
    <font>
      <b/>
      <sz val="11"/>
      <color theme="1"/>
      <name val="HK Grotesk Legacy"/>
      <family val="3"/>
    </font>
    <font>
      <b/>
      <sz val="14"/>
      <color theme="1"/>
      <name val="HK Grotesk Legacy"/>
      <family val="3"/>
    </font>
    <font>
      <sz val="11"/>
      <color theme="1"/>
      <name val="Calibri"/>
      <family val="2"/>
      <scheme val="minor"/>
    </font>
    <font>
      <b/>
      <sz val="11"/>
      <name val="HK Grotesk Legacy"/>
      <family val="3"/>
    </font>
    <font>
      <b/>
      <sz val="8"/>
      <color theme="1"/>
      <name val="HK Grotesk Legacy"/>
      <family val="3"/>
    </font>
    <font>
      <b/>
      <sz val="16"/>
      <color theme="1"/>
      <name val="HK Grotesk Legacy"/>
      <family val="3"/>
    </font>
    <font>
      <u/>
      <sz val="11"/>
      <color theme="10"/>
      <name val="Calibri"/>
      <family val="2"/>
      <scheme val="minor"/>
    </font>
  </fonts>
  <fills count="14">
    <fill>
      <patternFill patternType="none"/>
    </fill>
    <fill>
      <patternFill patternType="gray125"/>
    </fill>
    <fill>
      <patternFill patternType="solid">
        <fgColor rgb="FFC0C0C0"/>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25" fillId="0" borderId="0" applyFont="0" applyFill="0" applyBorder="0" applyAlignment="0" applyProtection="0"/>
    <xf numFmtId="9" fontId="25" fillId="0" borderId="0" applyFont="0" applyFill="0" applyBorder="0" applyAlignment="0" applyProtection="0"/>
    <xf numFmtId="0" fontId="29" fillId="0" borderId="0" applyNumberFormat="0" applyFill="0" applyBorder="0" applyAlignment="0" applyProtection="0"/>
  </cellStyleXfs>
  <cellXfs count="322">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4" fontId="0" fillId="0" borderId="0" xfId="0" applyNumberFormat="1" applyProtection="1">
      <protection locked="0"/>
    </xf>
    <xf numFmtId="4"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hidden="1"/>
    </xf>
    <xf numFmtId="0" fontId="0" fillId="0" borderId="1" xfId="0" applyBorder="1" applyAlignment="1" applyProtection="1">
      <alignment horizontal="center" vertical="center"/>
      <protection hidden="1"/>
    </xf>
    <xf numFmtId="4" fontId="0" fillId="0" borderId="1" xfId="0" applyNumberFormat="1" applyBorder="1" applyAlignment="1" applyProtection="1">
      <alignment horizontal="center" vertical="center"/>
      <protection hidden="1"/>
    </xf>
    <xf numFmtId="0" fontId="0" fillId="0" borderId="1" xfId="0" applyBorder="1" applyProtection="1">
      <protection locked="0"/>
    </xf>
    <xf numFmtId="4" fontId="0" fillId="0" borderId="1" xfId="0" applyNumberFormat="1" applyBorder="1" applyProtection="1">
      <protection hidden="1"/>
    </xf>
    <xf numFmtId="0" fontId="0" fillId="0" borderId="0" xfId="0" applyProtection="1">
      <protection hidden="1"/>
    </xf>
    <xf numFmtId="0" fontId="0" fillId="0" borderId="1" xfId="0" applyBorder="1" applyProtection="1">
      <protection hidden="1"/>
    </xf>
    <xf numFmtId="11" fontId="0" fillId="0" borderId="0" xfId="0" applyNumberFormat="1" applyProtection="1">
      <protection locked="0"/>
    </xf>
    <xf numFmtId="4" fontId="1" fillId="0" borderId="0" xfId="0" applyNumberFormat="1" applyFont="1" applyProtection="1">
      <protection locked="0"/>
    </xf>
    <xf numFmtId="0" fontId="2" fillId="2" borderId="5" xfId="0" applyFont="1" applyFill="1" applyBorder="1" applyAlignment="1" applyProtection="1">
      <alignment vertical="center"/>
      <protection hidden="1"/>
    </xf>
    <xf numFmtId="0" fontId="3" fillId="2" borderId="5"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4" fillId="0" borderId="1" xfId="0" applyFont="1" applyBorder="1" applyAlignment="1" applyProtection="1">
      <alignment vertical="center"/>
      <protection hidden="1"/>
    </xf>
    <xf numFmtId="11" fontId="4" fillId="0" borderId="1" xfId="0" applyNumberFormat="1" applyFont="1" applyBorder="1" applyAlignment="1" applyProtection="1">
      <alignment horizontal="center" vertical="center"/>
      <protection hidden="1"/>
    </xf>
    <xf numFmtId="11" fontId="4" fillId="0" borderId="3" xfId="0" applyNumberFormat="1" applyFont="1" applyBorder="1" applyAlignment="1" applyProtection="1">
      <alignment horizontal="center" vertical="center"/>
      <protection hidden="1"/>
    </xf>
    <xf numFmtId="0" fontId="0" fillId="0" borderId="0" xfId="0" applyAlignment="1" applyProtection="1">
      <alignment horizontal="center"/>
      <protection hidden="1"/>
    </xf>
    <xf numFmtId="0" fontId="2"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11" fontId="4" fillId="0" borderId="2" xfId="0" applyNumberFormat="1" applyFont="1" applyBorder="1" applyAlignment="1" applyProtection="1">
      <alignment horizontal="center" vertical="center"/>
      <protection hidden="1"/>
    </xf>
    <xf numFmtId="11" fontId="4" fillId="0" borderId="10" xfId="0" applyNumberFormat="1"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4" fillId="3" borderId="1" xfId="0" applyFont="1" applyFill="1" applyBorder="1" applyAlignment="1" applyProtection="1">
      <alignment vertical="center"/>
      <protection hidden="1"/>
    </xf>
    <xf numFmtId="11" fontId="4" fillId="3" borderId="1" xfId="0" applyNumberFormat="1" applyFont="1" applyFill="1" applyBorder="1" applyAlignment="1" applyProtection="1">
      <alignment horizontal="center" vertical="center"/>
      <protection hidden="1"/>
    </xf>
    <xf numFmtId="11" fontId="4" fillId="3" borderId="3" xfId="0" applyNumberFormat="1" applyFont="1" applyFill="1" applyBorder="1" applyAlignment="1" applyProtection="1">
      <alignment horizontal="center" vertical="center"/>
      <protection hidden="1"/>
    </xf>
    <xf numFmtId="0" fontId="4" fillId="3" borderId="1" xfId="0" applyFont="1" applyFill="1" applyBorder="1" applyAlignment="1" applyProtection="1">
      <alignment vertical="center" wrapText="1"/>
      <protection hidden="1"/>
    </xf>
    <xf numFmtId="0" fontId="4" fillId="3" borderId="1" xfId="0" applyFont="1" applyFill="1" applyBorder="1" applyAlignment="1" applyProtection="1">
      <alignment horizontal="left" vertical="center"/>
      <protection hidden="1"/>
    </xf>
    <xf numFmtId="0" fontId="4" fillId="0" borderId="11" xfId="0" applyFont="1" applyBorder="1" applyAlignment="1" applyProtection="1">
      <alignment vertical="center" wrapText="1"/>
      <protection hidden="1"/>
    </xf>
    <xf numFmtId="11" fontId="4" fillId="0" borderId="11" xfId="0" applyNumberFormat="1" applyFont="1" applyBorder="1" applyAlignment="1" applyProtection="1">
      <alignment horizontal="center" vertical="center"/>
      <protection hidden="1"/>
    </xf>
    <xf numFmtId="11" fontId="4" fillId="0" borderId="12"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0" xfId="0" applyAlignment="1" applyProtection="1">
      <alignment wrapText="1"/>
      <protection hidden="1"/>
    </xf>
    <xf numFmtId="49" fontId="0" fillId="0" borderId="0" xfId="0" applyNumberFormat="1" applyProtection="1">
      <protection hidden="1"/>
    </xf>
    <xf numFmtId="49" fontId="0" fillId="0" borderId="0" xfId="0" applyNumberFormat="1" applyAlignment="1" applyProtection="1">
      <alignment horizontal="center"/>
      <protection hidden="1"/>
    </xf>
    <xf numFmtId="49" fontId="0" fillId="4" borderId="1" xfId="0" applyNumberFormat="1" applyFill="1" applyBorder="1" applyAlignment="1" applyProtection="1">
      <alignment horizontal="center" vertical="center"/>
      <protection hidden="1"/>
    </xf>
    <xf numFmtId="4" fontId="0" fillId="0" borderId="1" xfId="0" applyNumberFormat="1" applyBorder="1" applyAlignment="1" applyProtection="1">
      <alignment horizontal="left" vertical="center"/>
      <protection hidden="1"/>
    </xf>
    <xf numFmtId="4" fontId="0" fillId="0" borderId="16" xfId="0" applyNumberFormat="1" applyBorder="1" applyProtection="1">
      <protection hidden="1"/>
    </xf>
    <xf numFmtId="4" fontId="0" fillId="0" borderId="17" xfId="0" applyNumberFormat="1" applyBorder="1" applyProtection="1">
      <protection hidden="1"/>
    </xf>
    <xf numFmtId="49" fontId="0" fillId="4" borderId="16" xfId="0" applyNumberFormat="1" applyFill="1" applyBorder="1" applyAlignment="1" applyProtection="1">
      <alignment horizontal="center" vertical="center"/>
      <protection hidden="1"/>
    </xf>
    <xf numFmtId="4" fontId="1" fillId="0" borderId="22" xfId="0" applyNumberFormat="1" applyFont="1" applyBorder="1" applyProtection="1">
      <protection hidden="1"/>
    </xf>
    <xf numFmtId="4" fontId="0" fillId="0" borderId="27" xfId="0" applyNumberFormat="1" applyBorder="1" applyProtection="1">
      <protection hidden="1"/>
    </xf>
    <xf numFmtId="4" fontId="0" fillId="0" borderId="5" xfId="0" applyNumberFormat="1" applyBorder="1" applyProtection="1">
      <protection hidden="1"/>
    </xf>
    <xf numFmtId="4" fontId="0" fillId="0" borderId="28" xfId="0" applyNumberFormat="1" applyBorder="1" applyProtection="1">
      <protection hidden="1"/>
    </xf>
    <xf numFmtId="4" fontId="1" fillId="0" borderId="26" xfId="0" applyNumberFormat="1" applyFont="1" applyBorder="1" applyProtection="1">
      <protection hidden="1"/>
    </xf>
    <xf numFmtId="4" fontId="0" fillId="0" borderId="14" xfId="0" applyNumberFormat="1" applyBorder="1" applyProtection="1">
      <protection hidden="1"/>
    </xf>
    <xf numFmtId="4" fontId="0" fillId="0" borderId="32" xfId="0" applyNumberFormat="1" applyBorder="1" applyProtection="1">
      <protection hidden="1"/>
    </xf>
    <xf numFmtId="4" fontId="1" fillId="0" borderId="25" xfId="0" applyNumberFormat="1" applyFont="1" applyBorder="1" applyAlignment="1" applyProtection="1">
      <alignment horizontal="center" vertical="center"/>
      <protection hidden="1"/>
    </xf>
    <xf numFmtId="4" fontId="0" fillId="0" borderId="34" xfId="0" applyNumberFormat="1" applyBorder="1" applyProtection="1">
      <protection hidden="1"/>
    </xf>
    <xf numFmtId="4" fontId="0" fillId="0" borderId="13" xfId="0" applyNumberFormat="1" applyBorder="1" applyProtection="1">
      <protection hidden="1"/>
    </xf>
    <xf numFmtId="4" fontId="0" fillId="0" borderId="15" xfId="0" applyNumberFormat="1" applyBorder="1" applyProtection="1">
      <protection hidden="1"/>
    </xf>
    <xf numFmtId="4" fontId="0" fillId="0" borderId="21" xfId="0" applyNumberFormat="1" applyBorder="1" applyProtection="1">
      <protection hidden="1"/>
    </xf>
    <xf numFmtId="4" fontId="0" fillId="0" borderId="2" xfId="0" applyNumberFormat="1" applyBorder="1" applyProtection="1">
      <protection hidden="1"/>
    </xf>
    <xf numFmtId="0" fontId="1" fillId="0" borderId="24" xfId="0" applyFont="1" applyBorder="1" applyAlignment="1" applyProtection="1">
      <alignment horizontal="center" vertical="center"/>
      <protection hidden="1"/>
    </xf>
    <xf numFmtId="4" fontId="1" fillId="0" borderId="18" xfId="0" applyNumberFormat="1" applyFont="1" applyBorder="1" applyProtection="1">
      <protection hidden="1"/>
    </xf>
    <xf numFmtId="4" fontId="1" fillId="0" borderId="19" xfId="0" applyNumberFormat="1" applyFont="1" applyBorder="1" applyProtection="1">
      <protection hidden="1"/>
    </xf>
    <xf numFmtId="4" fontId="1" fillId="0" borderId="20" xfId="0" applyNumberFormat="1" applyFont="1" applyBorder="1" applyProtection="1">
      <protection hidden="1"/>
    </xf>
    <xf numFmtId="4" fontId="1" fillId="0" borderId="35" xfId="0" applyNumberFormat="1" applyFont="1" applyBorder="1" applyProtection="1">
      <protection hidden="1"/>
    </xf>
    <xf numFmtId="4" fontId="1" fillId="0" borderId="33" xfId="0" applyNumberFormat="1" applyFont="1" applyBorder="1" applyProtection="1">
      <protection hidden="1"/>
    </xf>
    <xf numFmtId="4" fontId="1" fillId="0" borderId="23" xfId="0" applyNumberFormat="1" applyFont="1" applyBorder="1" applyProtection="1">
      <protection hidden="1"/>
    </xf>
    <xf numFmtId="0" fontId="0" fillId="0" borderId="1" xfId="0" applyBorder="1" applyAlignment="1" applyProtection="1">
      <alignment horizontal="left" vertical="center"/>
      <protection locked="0"/>
    </xf>
    <xf numFmtId="4" fontId="0" fillId="0" borderId="1" xfId="0" applyNumberFormat="1" applyBorder="1" applyAlignment="1" applyProtection="1">
      <alignment horizontal="right" vertical="center"/>
      <protection hidden="1"/>
    </xf>
    <xf numFmtId="0" fontId="0" fillId="0" borderId="1" xfId="0" applyBorder="1" applyAlignment="1" applyProtection="1">
      <alignment horizontal="right"/>
      <protection hidden="1"/>
    </xf>
    <xf numFmtId="3" fontId="8" fillId="0" borderId="0" xfId="0" applyNumberFormat="1" applyFont="1" applyAlignment="1" applyProtection="1">
      <alignment vertical="center" wrapText="1"/>
      <protection hidden="1"/>
    </xf>
    <xf numFmtId="3" fontId="0" fillId="0" borderId="0" xfId="0" applyNumberFormat="1" applyProtection="1">
      <protection hidden="1"/>
    </xf>
    <xf numFmtId="0" fontId="0" fillId="0" borderId="29" xfId="0" applyBorder="1" applyProtection="1">
      <protection hidden="1"/>
    </xf>
    <xf numFmtId="4" fontId="1" fillId="0" borderId="38" xfId="0" applyNumberFormat="1" applyFont="1" applyBorder="1" applyProtection="1">
      <protection hidden="1"/>
    </xf>
    <xf numFmtId="0" fontId="8" fillId="0" borderId="1" xfId="0" applyFont="1" applyBorder="1" applyAlignment="1">
      <alignment vertical="center" wrapText="1"/>
    </xf>
    <xf numFmtId="2" fontId="0" fillId="0" borderId="1" xfId="0" applyNumberFormat="1" applyBorder="1" applyProtection="1">
      <protection hidden="1"/>
    </xf>
    <xf numFmtId="0" fontId="0" fillId="0" borderId="4" xfId="0" applyBorder="1" applyAlignment="1" applyProtection="1">
      <alignment horizontal="center" vertical="center"/>
      <protection hidden="1"/>
    </xf>
    <xf numFmtId="4" fontId="0" fillId="0" borderId="4" xfId="0" applyNumberFormat="1" applyBorder="1" applyAlignment="1" applyProtection="1">
      <alignment horizontal="center" vertical="center"/>
      <protection hidden="1"/>
    </xf>
    <xf numFmtId="4" fontId="0" fillId="0" borderId="16" xfId="0" applyNumberFormat="1" applyBorder="1" applyAlignment="1" applyProtection="1">
      <alignment horizontal="center" vertical="center"/>
      <protection hidden="1"/>
    </xf>
    <xf numFmtId="4" fontId="0" fillId="0" borderId="19" xfId="0" applyNumberFormat="1" applyBorder="1" applyAlignment="1" applyProtection="1">
      <alignment horizontal="right" vertical="center"/>
      <protection hidden="1"/>
    </xf>
    <xf numFmtId="4" fontId="0" fillId="0" borderId="19" xfId="0" applyNumberFormat="1" applyBorder="1" applyProtection="1">
      <protection hidden="1"/>
    </xf>
    <xf numFmtId="0" fontId="0" fillId="0" borderId="5" xfId="0" applyBorder="1" applyAlignment="1" applyProtection="1">
      <alignment horizontal="center" vertical="center"/>
      <protection locked="0"/>
    </xf>
    <xf numFmtId="0" fontId="0" fillId="0" borderId="5" xfId="0" applyBorder="1" applyProtection="1">
      <protection locked="0"/>
    </xf>
    <xf numFmtId="0" fontId="0" fillId="0" borderId="5" xfId="0" applyBorder="1" applyAlignment="1" applyProtection="1">
      <alignment horizontal="center"/>
      <protection locked="0"/>
    </xf>
    <xf numFmtId="4" fontId="0" fillId="0" borderId="5" xfId="0" applyNumberFormat="1" applyBorder="1" applyProtection="1">
      <protection locked="0"/>
    </xf>
    <xf numFmtId="4" fontId="0" fillId="0" borderId="5"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4" fontId="0" fillId="0" borderId="5" xfId="0" applyNumberFormat="1" applyBorder="1" applyAlignment="1" applyProtection="1">
      <alignment horizontal="right" vertical="center"/>
      <protection hidden="1"/>
    </xf>
    <xf numFmtId="0" fontId="0" fillId="0" borderId="5" xfId="0" applyBorder="1" applyAlignment="1" applyProtection="1">
      <alignment horizontal="center" vertical="center"/>
      <protection hidden="1"/>
    </xf>
    <xf numFmtId="11" fontId="0" fillId="0" borderId="5" xfId="0" applyNumberFormat="1" applyBorder="1" applyProtection="1">
      <protection hidden="1"/>
    </xf>
    <xf numFmtId="4" fontId="1" fillId="0" borderId="28" xfId="0" applyNumberFormat="1" applyFont="1" applyBorder="1" applyProtection="1">
      <protection hidden="1"/>
    </xf>
    <xf numFmtId="4" fontId="1" fillId="5" borderId="42" xfId="0" applyNumberFormat="1" applyFont="1" applyFill="1" applyBorder="1" applyAlignment="1" applyProtection="1">
      <alignment horizontal="center" vertical="center"/>
      <protection hidden="1"/>
    </xf>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Protection="1">
      <protection locked="0"/>
    </xf>
    <xf numFmtId="0" fontId="0" fillId="0" borderId="5" xfId="0" applyBorder="1" applyAlignment="1" applyProtection="1">
      <alignment horizontal="left"/>
      <protection locked="0"/>
    </xf>
    <xf numFmtId="4" fontId="0" fillId="0" borderId="3" xfId="0" applyNumberFormat="1" applyBorder="1" applyAlignment="1" applyProtection="1">
      <alignment horizontal="right" vertical="center"/>
      <protection locked="0"/>
    </xf>
    <xf numFmtId="4" fontId="0" fillId="0" borderId="16" xfId="0" applyNumberFormat="1" applyBorder="1" applyAlignment="1" applyProtection="1">
      <alignment horizontal="right" vertical="center"/>
      <protection hidden="1"/>
    </xf>
    <xf numFmtId="4" fontId="0" fillId="0" borderId="17" xfId="0" applyNumberFormat="1" applyBorder="1" applyAlignment="1" applyProtection="1">
      <alignment horizontal="right" vertical="center"/>
      <protection hidden="1"/>
    </xf>
    <xf numFmtId="4" fontId="0" fillId="0" borderId="18" xfId="0" applyNumberFormat="1" applyBorder="1" applyAlignment="1" applyProtection="1">
      <alignment horizontal="right" vertical="center"/>
      <protection hidden="1"/>
    </xf>
    <xf numFmtId="4" fontId="0" fillId="0" borderId="20" xfId="0" applyNumberFormat="1" applyBorder="1" applyAlignment="1" applyProtection="1">
      <alignment horizontal="right" vertical="center"/>
      <protection hidden="1"/>
    </xf>
    <xf numFmtId="0" fontId="0" fillId="0" borderId="19" xfId="0" applyBorder="1" applyAlignment="1" applyProtection="1">
      <alignment horizontal="left" vertical="center"/>
      <protection locked="0"/>
    </xf>
    <xf numFmtId="4" fontId="0" fillId="0" borderId="33" xfId="0" applyNumberFormat="1" applyBorder="1" applyAlignment="1" applyProtection="1">
      <alignment horizontal="right" vertical="center"/>
      <protection locked="0"/>
    </xf>
    <xf numFmtId="0" fontId="0" fillId="0" borderId="5" xfId="0" applyBorder="1" applyAlignment="1" applyProtection="1">
      <alignment horizontal="left" vertical="center"/>
      <protection locked="0"/>
    </xf>
    <xf numFmtId="4" fontId="0" fillId="0" borderId="9" xfId="0" applyNumberFormat="1" applyBorder="1" applyAlignment="1" applyProtection="1">
      <alignment horizontal="right" vertical="center"/>
      <protection locked="0"/>
    </xf>
    <xf numFmtId="4" fontId="0" fillId="0" borderId="27" xfId="0" applyNumberFormat="1" applyBorder="1" applyAlignment="1" applyProtection="1">
      <alignment horizontal="right" vertical="center"/>
      <protection hidden="1"/>
    </xf>
    <xf numFmtId="4" fontId="0" fillId="0" borderId="28" xfId="0" applyNumberFormat="1" applyBorder="1" applyAlignment="1" applyProtection="1">
      <alignment horizontal="right" vertical="center"/>
      <protection hidden="1"/>
    </xf>
    <xf numFmtId="4" fontId="1" fillId="5" borderId="40" xfId="0" applyNumberFormat="1" applyFont="1" applyFill="1" applyBorder="1" applyAlignment="1" applyProtection="1">
      <alignment horizontal="center" vertical="center"/>
      <protection hidden="1"/>
    </xf>
    <xf numFmtId="0" fontId="1" fillId="5" borderId="39" xfId="0" applyFont="1" applyFill="1" applyBorder="1" applyAlignment="1" applyProtection="1">
      <alignment horizontal="center" vertical="center"/>
      <protection hidden="1"/>
    </xf>
    <xf numFmtId="0" fontId="1" fillId="5" borderId="40" xfId="0" applyFont="1" applyFill="1" applyBorder="1" applyAlignment="1" applyProtection="1">
      <alignment horizontal="center" vertical="center"/>
      <protection hidden="1"/>
    </xf>
    <xf numFmtId="11" fontId="1" fillId="5" borderId="40" xfId="0" applyNumberFormat="1" applyFont="1" applyFill="1" applyBorder="1" applyAlignment="1" applyProtection="1">
      <alignment horizontal="center" vertical="center"/>
      <protection hidden="1"/>
    </xf>
    <xf numFmtId="4" fontId="1" fillId="0" borderId="18" xfId="0" applyNumberFormat="1" applyFont="1" applyBorder="1" applyAlignment="1" applyProtection="1">
      <alignment horizontal="center" vertical="center"/>
      <protection hidden="1"/>
    </xf>
    <xf numFmtId="4" fontId="1" fillId="0" borderId="19" xfId="0" applyNumberFormat="1" applyFont="1" applyBorder="1" applyAlignment="1" applyProtection="1">
      <alignment horizontal="center" vertical="center"/>
      <protection hidden="1"/>
    </xf>
    <xf numFmtId="4" fontId="1" fillId="0" borderId="20" xfId="0" applyNumberFormat="1" applyFont="1" applyBorder="1" applyAlignment="1" applyProtection="1">
      <alignment horizontal="center" vertical="center"/>
      <protection hidden="1"/>
    </xf>
    <xf numFmtId="0" fontId="1" fillId="0" borderId="0" xfId="0" applyFont="1"/>
    <xf numFmtId="11" fontId="4" fillId="5" borderId="1" xfId="0" applyNumberFormat="1" applyFont="1" applyFill="1" applyBorder="1" applyAlignment="1" applyProtection="1">
      <alignment horizontal="center" vertical="center"/>
      <protection hidden="1"/>
    </xf>
    <xf numFmtId="11" fontId="4" fillId="5" borderId="3" xfId="0" applyNumberFormat="1" applyFont="1" applyFill="1" applyBorder="1" applyAlignment="1" applyProtection="1">
      <alignment horizontal="center" vertical="center"/>
      <protection hidden="1"/>
    </xf>
    <xf numFmtId="11" fontId="0" fillId="0" borderId="0" xfId="0" applyNumberFormat="1"/>
    <xf numFmtId="11" fontId="0" fillId="0" borderId="0" xfId="0" applyNumberFormat="1" applyAlignment="1">
      <alignment horizontal="center" vertical="center"/>
    </xf>
    <xf numFmtId="11" fontId="0" fillId="0" borderId="46" xfId="0" applyNumberFormat="1" applyBorder="1" applyAlignment="1">
      <alignment horizontal="center" vertical="center"/>
    </xf>
    <xf numFmtId="11" fontId="0" fillId="0" borderId="47" xfId="0" applyNumberFormat="1" applyBorder="1" applyAlignment="1">
      <alignment horizontal="center" vertical="center"/>
    </xf>
    <xf numFmtId="11" fontId="0" fillId="0" borderId="48" xfId="0" applyNumberFormat="1" applyBorder="1" applyAlignment="1">
      <alignment horizontal="center" vertical="center"/>
    </xf>
    <xf numFmtId="11" fontId="0" fillId="0" borderId="49" xfId="0" applyNumberFormat="1" applyBorder="1" applyAlignment="1">
      <alignment horizontal="center" vertical="center"/>
    </xf>
    <xf numFmtId="11" fontId="0" fillId="0" borderId="50" xfId="0" applyNumberFormat="1" applyBorder="1" applyAlignment="1">
      <alignment horizontal="center" vertical="center"/>
    </xf>
    <xf numFmtId="11" fontId="0" fillId="0" borderId="46" xfId="0" applyNumberFormat="1" applyBorder="1"/>
    <xf numFmtId="11" fontId="0" fillId="0" borderId="47" xfId="0" applyNumberFormat="1" applyBorder="1"/>
    <xf numFmtId="11" fontId="0" fillId="0" borderId="48" xfId="0" applyNumberFormat="1" applyBorder="1"/>
    <xf numFmtId="11" fontId="0" fillId="0" borderId="49" xfId="0" applyNumberFormat="1" applyBorder="1"/>
    <xf numFmtId="11" fontId="0" fillId="0" borderId="50" xfId="0" applyNumberFormat="1" applyBorder="1"/>
    <xf numFmtId="0" fontId="1" fillId="0" borderId="43" xfId="0" applyFont="1" applyBorder="1" applyAlignment="1">
      <alignment vertical="center"/>
    </xf>
    <xf numFmtId="0" fontId="1" fillId="0" borderId="46" xfId="0" applyFont="1" applyBorder="1"/>
    <xf numFmtId="0" fontId="1" fillId="0" borderId="48" xfId="0" applyFont="1" applyBorder="1"/>
    <xf numFmtId="11" fontId="1" fillId="0" borderId="48" xfId="0" applyNumberFormat="1" applyFont="1" applyBorder="1" applyAlignment="1">
      <alignment horizontal="center"/>
    </xf>
    <xf numFmtId="11" fontId="1" fillId="0" borderId="49" xfId="0" applyNumberFormat="1" applyFont="1" applyBorder="1" applyAlignment="1">
      <alignment horizontal="center"/>
    </xf>
    <xf numFmtId="11" fontId="1" fillId="0" borderId="50" xfId="0" applyNumberFormat="1" applyFont="1" applyBorder="1" applyAlignment="1">
      <alignment horizontal="center"/>
    </xf>
    <xf numFmtId="11" fontId="1" fillId="0" borderId="48" xfId="0" applyNumberFormat="1" applyFont="1" applyBorder="1" applyAlignment="1">
      <alignment horizontal="center" vertical="center"/>
    </xf>
    <xf numFmtId="11" fontId="1" fillId="0" borderId="49" xfId="0" applyNumberFormat="1" applyFont="1" applyBorder="1" applyAlignment="1">
      <alignment horizontal="center" vertical="center"/>
    </xf>
    <xf numFmtId="11" fontId="1" fillId="0" borderId="50" xfId="0" applyNumberFormat="1" applyFont="1" applyBorder="1" applyAlignment="1">
      <alignment horizontal="center" vertical="center"/>
    </xf>
    <xf numFmtId="0" fontId="0" fillId="0" borderId="36" xfId="0" applyBorder="1"/>
    <xf numFmtId="0" fontId="0" fillId="0" borderId="38" xfId="0" applyBorder="1"/>
    <xf numFmtId="0" fontId="0" fillId="0" borderId="37" xfId="0" applyBorder="1"/>
    <xf numFmtId="4" fontId="1" fillId="0" borderId="0" xfId="0" applyNumberFormat="1" applyFont="1"/>
    <xf numFmtId="4" fontId="0" fillId="0" borderId="0" xfId="0" applyNumberFormat="1"/>
    <xf numFmtId="0" fontId="1" fillId="0" borderId="47" xfId="0" applyFont="1" applyBorder="1"/>
    <xf numFmtId="4" fontId="0" fillId="0" borderId="46" xfId="0" applyNumberFormat="1" applyBorder="1"/>
    <xf numFmtId="0" fontId="0" fillId="0" borderId="47" xfId="0" applyBorder="1"/>
    <xf numFmtId="1" fontId="1" fillId="0" borderId="46" xfId="0" applyNumberFormat="1" applyFont="1" applyBorder="1" applyAlignment="1">
      <alignment horizontal="center"/>
    </xf>
    <xf numFmtId="1" fontId="1" fillId="0" borderId="0" xfId="0" applyNumberFormat="1" applyFont="1" applyAlignment="1">
      <alignment horizontal="center"/>
    </xf>
    <xf numFmtId="4" fontId="0" fillId="0" borderId="29" xfId="0" applyNumberFormat="1" applyBorder="1" applyAlignment="1" applyProtection="1">
      <alignment horizontal="center" vertical="center"/>
      <protection hidden="1"/>
    </xf>
    <xf numFmtId="0" fontId="0" fillId="0" borderId="7" xfId="0" applyBorder="1" applyAlignment="1" applyProtection="1">
      <alignment horizontal="center" vertical="center"/>
      <protection hidden="1"/>
    </xf>
    <xf numFmtId="4" fontId="0" fillId="0" borderId="5" xfId="0" applyNumberFormat="1" applyBorder="1" applyAlignment="1" applyProtection="1">
      <alignment horizontal="center" vertical="center"/>
      <protection hidden="1"/>
    </xf>
    <xf numFmtId="0" fontId="0" fillId="0" borderId="54" xfId="0" applyBorder="1" applyProtection="1">
      <protection hidden="1"/>
    </xf>
    <xf numFmtId="49" fontId="0" fillId="4" borderId="4" xfId="0" applyNumberFormat="1" applyFill="1" applyBorder="1" applyAlignment="1" applyProtection="1">
      <alignment horizontal="center" vertical="center"/>
      <protection hidden="1"/>
    </xf>
    <xf numFmtId="4" fontId="0" fillId="0" borderId="8" xfId="0" applyNumberFormat="1" applyBorder="1" applyProtection="1">
      <protection hidden="1"/>
    </xf>
    <xf numFmtId="4" fontId="1" fillId="0" borderId="30" xfId="0" applyNumberFormat="1" applyFont="1" applyBorder="1" applyAlignment="1" applyProtection="1">
      <alignment horizontal="center" vertical="center"/>
      <protection hidden="1"/>
    </xf>
    <xf numFmtId="4" fontId="1" fillId="0" borderId="2" xfId="0" applyNumberFormat="1" applyFont="1" applyBorder="1" applyAlignment="1" applyProtection="1">
      <alignment horizontal="center" vertical="center"/>
      <protection hidden="1"/>
    </xf>
    <xf numFmtId="4" fontId="1" fillId="0" borderId="31" xfId="0" applyNumberFormat="1" applyFont="1" applyBorder="1" applyAlignment="1" applyProtection="1">
      <alignment horizontal="center" vertical="center"/>
      <protection hidden="1"/>
    </xf>
    <xf numFmtId="49" fontId="0" fillId="4" borderId="18" xfId="0" applyNumberFormat="1" applyFill="1" applyBorder="1" applyAlignment="1" applyProtection="1">
      <alignment horizontal="center" vertical="center"/>
      <protection hidden="1"/>
    </xf>
    <xf numFmtId="49" fontId="0" fillId="4" borderId="19" xfId="0" applyNumberFormat="1" applyFill="1" applyBorder="1" applyAlignment="1" applyProtection="1">
      <alignment horizontal="center" vertical="center"/>
      <protection hidden="1"/>
    </xf>
    <xf numFmtId="49" fontId="0" fillId="4" borderId="20" xfId="0" applyNumberFormat="1" applyFill="1" applyBorder="1" applyAlignment="1" applyProtection="1">
      <alignment horizontal="center" vertical="center"/>
      <protection hidden="1"/>
    </xf>
    <xf numFmtId="49" fontId="0" fillId="4" borderId="13" xfId="0" applyNumberFormat="1" applyFill="1" applyBorder="1" applyAlignment="1" applyProtection="1">
      <alignment horizontal="center" vertical="center"/>
      <protection hidden="1"/>
    </xf>
    <xf numFmtId="49" fontId="0" fillId="4" borderId="14" xfId="0" applyNumberFormat="1" applyFill="1" applyBorder="1" applyAlignment="1" applyProtection="1">
      <alignment horizontal="center" vertical="center"/>
      <protection hidden="1"/>
    </xf>
    <xf numFmtId="49" fontId="0" fillId="4" borderId="15" xfId="0" applyNumberFormat="1" applyFill="1" applyBorder="1" applyAlignment="1" applyProtection="1">
      <alignment horizontal="center" vertical="center"/>
      <protection hidden="1"/>
    </xf>
    <xf numFmtId="49" fontId="0" fillId="4" borderId="17" xfId="0" applyNumberFormat="1" applyFill="1" applyBorder="1" applyAlignment="1" applyProtection="1">
      <alignment horizontal="center" vertical="center"/>
      <protection hidden="1"/>
    </xf>
    <xf numFmtId="4" fontId="0" fillId="0" borderId="18" xfId="0" applyNumberFormat="1" applyBorder="1" applyProtection="1">
      <protection hidden="1"/>
    </xf>
    <xf numFmtId="4" fontId="0" fillId="0" borderId="20" xfId="0" applyNumberFormat="1" applyBorder="1" applyProtection="1">
      <protection hidden="1"/>
    </xf>
    <xf numFmtId="49" fontId="0" fillId="4" borderId="3" xfId="0" applyNumberFormat="1" applyFill="1" applyBorder="1" applyAlignment="1" applyProtection="1">
      <alignment horizontal="center" vertical="center"/>
      <protection hidden="1"/>
    </xf>
    <xf numFmtId="4" fontId="0" fillId="0" borderId="10" xfId="0" applyNumberFormat="1" applyBorder="1" applyProtection="1">
      <protection hidden="1"/>
    </xf>
    <xf numFmtId="49" fontId="0" fillId="4" borderId="21" xfId="0" applyNumberFormat="1" applyFill="1" applyBorder="1" applyAlignment="1" applyProtection="1">
      <alignment horizontal="center" vertical="center"/>
      <protection hidden="1"/>
    </xf>
    <xf numFmtId="49" fontId="0" fillId="4" borderId="22" xfId="0" applyNumberFormat="1" applyFill="1" applyBorder="1" applyAlignment="1" applyProtection="1">
      <alignment horizontal="center" vertical="center"/>
      <protection hidden="1"/>
    </xf>
    <xf numFmtId="4" fontId="0" fillId="0" borderId="23" xfId="0" applyNumberFormat="1" applyBorder="1" applyProtection="1">
      <protection hidden="1"/>
    </xf>
    <xf numFmtId="1" fontId="0" fillId="0" borderId="0" xfId="0" applyNumberFormat="1" applyProtection="1">
      <protection hidden="1"/>
    </xf>
    <xf numFmtId="4" fontId="0" fillId="6" borderId="48" xfId="0" applyNumberFormat="1" applyFill="1" applyBorder="1"/>
    <xf numFmtId="4" fontId="0" fillId="6" borderId="49" xfId="0" applyNumberFormat="1" applyFill="1" applyBorder="1"/>
    <xf numFmtId="4" fontId="0" fillId="6" borderId="46" xfId="0" applyNumberFormat="1" applyFill="1" applyBorder="1"/>
    <xf numFmtId="0" fontId="0" fillId="7" borderId="0" xfId="0" applyFill="1" applyAlignment="1" applyProtection="1">
      <alignment horizontal="center" vertical="center"/>
      <protection locked="0"/>
    </xf>
    <xf numFmtId="0" fontId="0" fillId="7" borderId="0" xfId="0" applyFill="1" applyProtection="1">
      <protection locked="0"/>
    </xf>
    <xf numFmtId="0" fontId="0" fillId="7" borderId="0" xfId="0" applyFill="1" applyAlignment="1" applyProtection="1">
      <alignment horizontal="center"/>
      <protection locked="0"/>
    </xf>
    <xf numFmtId="4" fontId="0" fillId="7" borderId="0" xfId="0" applyNumberFormat="1" applyFill="1" applyProtection="1">
      <protection locked="0"/>
    </xf>
    <xf numFmtId="4" fontId="0" fillId="7" borderId="0" xfId="0" applyNumberFormat="1" applyFill="1" applyAlignment="1" applyProtection="1">
      <alignment horizontal="center" vertical="center"/>
      <protection locked="0"/>
    </xf>
    <xf numFmtId="0" fontId="0" fillId="7" borderId="0" xfId="0" applyFill="1"/>
    <xf numFmtId="11" fontId="0" fillId="7" borderId="0" xfId="0" applyNumberFormat="1" applyFill="1" applyProtection="1">
      <protection locked="0"/>
    </xf>
    <xf numFmtId="4" fontId="1" fillId="7" borderId="0" xfId="0" applyNumberFormat="1" applyFont="1" applyFill="1" applyProtection="1">
      <protection locked="0"/>
    </xf>
    <xf numFmtId="0" fontId="1" fillId="7" borderId="0" xfId="0" applyFont="1" applyFill="1" applyProtection="1">
      <protection locked="0"/>
    </xf>
    <xf numFmtId="4" fontId="0" fillId="8" borderId="46" xfId="0" applyNumberFormat="1" applyFill="1" applyBorder="1"/>
    <xf numFmtId="0" fontId="0" fillId="0" borderId="1" xfId="0" applyBorder="1" applyAlignment="1" applyProtection="1">
      <alignment horizontal="center" vertical="center" wrapText="1"/>
      <protection hidden="1"/>
    </xf>
    <xf numFmtId="4" fontId="0" fillId="9" borderId="1" xfId="0" applyNumberFormat="1" applyFill="1" applyBorder="1" applyAlignment="1" applyProtection="1">
      <alignment horizontal="right" vertical="center"/>
      <protection hidden="1"/>
    </xf>
    <xf numFmtId="0" fontId="11" fillId="0" borderId="1" xfId="0" applyFont="1" applyBorder="1" applyAlignment="1">
      <alignment horizontal="center" vertical="center" wrapText="1"/>
    </xf>
    <xf numFmtId="0" fontId="11" fillId="10" borderId="1" xfId="0" applyFont="1" applyFill="1" applyBorder="1" applyAlignment="1">
      <alignment horizontal="center" vertical="center" wrapText="1"/>
    </xf>
    <xf numFmtId="0" fontId="11" fillId="0" borderId="3" xfId="0" applyFont="1" applyBorder="1" applyAlignment="1">
      <alignment horizontal="center" vertical="center" wrapText="1"/>
    </xf>
    <xf numFmtId="164" fontId="11" fillId="10" borderId="1" xfId="0" applyNumberFormat="1" applyFont="1" applyFill="1" applyBorder="1" applyAlignment="1">
      <alignment horizontal="center" vertical="center" wrapText="1"/>
    </xf>
    <xf numFmtId="0" fontId="13" fillId="0" borderId="0" xfId="0" applyFont="1" applyAlignment="1">
      <alignment vertical="center" wrapText="1"/>
    </xf>
    <xf numFmtId="0" fontId="11" fillId="0" borderId="0" xfId="0" applyFont="1" applyAlignment="1">
      <alignment vertical="center"/>
    </xf>
    <xf numFmtId="0" fontId="15" fillId="0" borderId="0" xfId="0" applyFont="1"/>
    <xf numFmtId="0" fontId="11" fillId="0" borderId="0" xfId="0" applyFont="1"/>
    <xf numFmtId="0" fontId="11" fillId="0" borderId="1" xfId="0" applyFont="1" applyBorder="1" applyAlignment="1">
      <alignment horizontal="left" vertical="center" wrapText="1"/>
    </xf>
    <xf numFmtId="0" fontId="15" fillId="0" borderId="1" xfId="0" applyFont="1" applyBorder="1" applyAlignment="1">
      <alignment horizontal="left" vertical="center" wrapText="1"/>
    </xf>
    <xf numFmtId="4" fontId="15" fillId="0" borderId="1" xfId="0" applyNumberFormat="1" applyFont="1" applyBorder="1" applyAlignment="1">
      <alignment horizontal="center" vertical="center" wrapText="1"/>
    </xf>
    <xf numFmtId="4" fontId="15" fillId="0" borderId="1" xfId="0" applyNumberFormat="1" applyFont="1" applyBorder="1" applyAlignment="1">
      <alignment horizontal="center"/>
    </xf>
    <xf numFmtId="4" fontId="11" fillId="0" borderId="1" xfId="0" applyNumberFormat="1" applyFont="1" applyBorder="1" applyAlignment="1">
      <alignment horizontal="center"/>
    </xf>
    <xf numFmtId="0" fontId="17" fillId="0" borderId="0" xfId="0" applyFont="1" applyAlignment="1">
      <alignment vertical="center"/>
    </xf>
    <xf numFmtId="0" fontId="15" fillId="0" borderId="0" xfId="0" applyFont="1" applyAlignment="1">
      <alignment vertical="center" wrapText="1"/>
    </xf>
    <xf numFmtId="0" fontId="11" fillId="0" borderId="0" xfId="0" applyFont="1" applyAlignment="1">
      <alignment horizontal="center" vertical="center" wrapText="1"/>
    </xf>
    <xf numFmtId="3" fontId="18" fillId="0" borderId="1" xfId="0" applyNumberFormat="1" applyFont="1" applyBorder="1" applyAlignment="1">
      <alignment horizontal="center"/>
    </xf>
    <xf numFmtId="165" fontId="11" fillId="10" borderId="1" xfId="0" applyNumberFormat="1" applyFont="1" applyFill="1" applyBorder="1" applyAlignment="1">
      <alignment horizontal="center" vertical="center" wrapText="1"/>
    </xf>
    <xf numFmtId="0" fontId="13" fillId="0" borderId="0" xfId="0" applyFont="1"/>
    <xf numFmtId="0" fontId="11" fillId="11" borderId="3" xfId="0" applyFont="1" applyFill="1" applyBorder="1" applyAlignment="1">
      <alignment horizontal="center" vertical="center" wrapText="1"/>
    </xf>
    <xf numFmtId="0" fontId="11" fillId="11" borderId="55" xfId="0" applyFont="1" applyFill="1" applyBorder="1" applyAlignment="1">
      <alignment horizontal="center" vertical="center" wrapText="1"/>
    </xf>
    <xf numFmtId="0" fontId="11" fillId="11" borderId="4" xfId="0" applyFont="1" applyFill="1" applyBorder="1" applyAlignment="1">
      <alignment horizontal="center" vertical="center" wrapText="1"/>
    </xf>
    <xf numFmtId="3" fontId="11" fillId="11" borderId="55" xfId="0" applyNumberFormat="1" applyFont="1" applyFill="1" applyBorder="1" applyAlignment="1">
      <alignment horizontal="center" vertical="center" wrapText="1"/>
    </xf>
    <xf numFmtId="0" fontId="0" fillId="0" borderId="0" xfId="0" applyAlignment="1">
      <alignment vertical="center" wrapText="1"/>
    </xf>
    <xf numFmtId="0" fontId="11" fillId="11" borderId="3" xfId="0" applyFont="1" applyFill="1" applyBorder="1" applyAlignment="1">
      <alignment horizontal="center" vertical="center" wrapText="1"/>
    </xf>
    <xf numFmtId="0" fontId="11" fillId="11" borderId="55"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4" fontId="0" fillId="0" borderId="1" xfId="0" applyNumberFormat="1" applyFill="1" applyBorder="1" applyAlignment="1" applyProtection="1">
      <alignment horizontal="right" vertical="center"/>
      <protection hidden="1"/>
    </xf>
    <xf numFmtId="0" fontId="1" fillId="0" borderId="29" xfId="0" applyFont="1" applyBorder="1" applyAlignment="1" applyProtection="1">
      <alignment horizontal="center" vertical="center"/>
      <protection hidden="1"/>
    </xf>
    <xf numFmtId="0" fontId="0" fillId="0" borderId="0" xfId="0" applyAlignment="1">
      <alignment horizontal="left" vertical="center"/>
    </xf>
    <xf numFmtId="4" fontId="11" fillId="7" borderId="1" xfId="0" applyNumberFormat="1" applyFont="1" applyFill="1" applyBorder="1" applyAlignment="1">
      <alignment horizontal="center" vertical="center" wrapText="1"/>
    </xf>
    <xf numFmtId="0" fontId="11" fillId="0" borderId="3" xfId="0" applyFont="1" applyBorder="1" applyAlignment="1">
      <alignment horizontal="center" vertical="center"/>
    </xf>
    <xf numFmtId="0" fontId="11" fillId="0" borderId="55" xfId="0" applyFont="1" applyBorder="1" applyAlignment="1">
      <alignment horizontal="center" vertical="center"/>
    </xf>
    <xf numFmtId="0" fontId="11" fillId="0" borderId="4" xfId="0" applyFont="1" applyBorder="1" applyAlignment="1">
      <alignment horizontal="center" vertical="center"/>
    </xf>
    <xf numFmtId="0" fontId="0" fillId="0" borderId="0" xfId="0" applyFont="1"/>
    <xf numFmtId="0" fontId="21" fillId="7" borderId="0" xfId="0" applyFont="1" applyFill="1"/>
    <xf numFmtId="0" fontId="0" fillId="0" borderId="38" xfId="0" applyBorder="1" applyProtection="1">
      <protection hidden="1"/>
    </xf>
    <xf numFmtId="0" fontId="0" fillId="0" borderId="37" xfId="0" applyBorder="1" applyProtection="1">
      <protection hidden="1"/>
    </xf>
    <xf numFmtId="0" fontId="0" fillId="0" borderId="56" xfId="0" applyBorder="1" applyProtection="1">
      <protection hidden="1"/>
    </xf>
    <xf numFmtId="0" fontId="0" fillId="0" borderId="52" xfId="0" applyBorder="1" applyProtection="1">
      <protection hidden="1"/>
    </xf>
    <xf numFmtId="0" fontId="0" fillId="0" borderId="53" xfId="0" applyBorder="1" applyProtection="1">
      <protection hidden="1"/>
    </xf>
    <xf numFmtId="0" fontId="0" fillId="0" borderId="1" xfId="0" applyBorder="1" applyAlignment="1" applyProtection="1">
      <alignment horizontal="center" vertical="center" wrapText="1"/>
      <protection hidden="1"/>
    </xf>
    <xf numFmtId="0" fontId="24" fillId="7" borderId="0" xfId="0" applyFont="1" applyFill="1"/>
    <xf numFmtId="0" fontId="23" fillId="13" borderId="1" xfId="0" applyFont="1" applyFill="1" applyBorder="1" applyProtection="1">
      <protection locked="0"/>
    </xf>
    <xf numFmtId="0" fontId="23" fillId="0" borderId="1" xfId="0" applyFont="1" applyBorder="1" applyAlignment="1" applyProtection="1">
      <alignment horizontal="right"/>
      <protection hidden="1"/>
    </xf>
    <xf numFmtId="0" fontId="23" fillId="13" borderId="1" xfId="0" applyFont="1" applyFill="1" applyBorder="1" applyAlignment="1" applyProtection="1">
      <alignment horizontal="right"/>
      <protection hidden="1"/>
    </xf>
    <xf numFmtId="0" fontId="23" fillId="0" borderId="1" xfId="0" applyFont="1" applyBorder="1" applyAlignment="1" applyProtection="1">
      <alignment horizontal="left" vertical="center"/>
      <protection hidden="1"/>
    </xf>
    <xf numFmtId="0" fontId="23" fillId="13" borderId="1" xfId="0" applyFont="1" applyFill="1" applyBorder="1" applyProtection="1">
      <protection hidden="1"/>
    </xf>
    <xf numFmtId="0" fontId="23" fillId="0" borderId="1" xfId="0" applyFont="1" applyBorder="1" applyProtection="1">
      <protection hidden="1"/>
    </xf>
    <xf numFmtId="166" fontId="23" fillId="0" borderId="1" xfId="1" applyNumberFormat="1" applyFont="1" applyBorder="1" applyProtection="1">
      <protection hidden="1"/>
    </xf>
    <xf numFmtId="166" fontId="23" fillId="13" borderId="1" xfId="1" applyNumberFormat="1" applyFont="1" applyFill="1" applyBorder="1" applyProtection="1">
      <protection hidden="1"/>
    </xf>
    <xf numFmtId="0" fontId="23" fillId="12" borderId="1" xfId="0" applyFont="1" applyFill="1" applyBorder="1" applyAlignment="1" applyProtection="1">
      <alignment horizontal="center" vertical="center" wrapText="1"/>
      <protection hidden="1"/>
    </xf>
    <xf numFmtId="10" fontId="23" fillId="7" borderId="1" xfId="2" applyNumberFormat="1" applyFont="1" applyFill="1" applyBorder="1" applyProtection="1">
      <protection hidden="1"/>
    </xf>
    <xf numFmtId="10" fontId="23" fillId="13" borderId="1" xfId="2" applyNumberFormat="1" applyFont="1" applyFill="1" applyBorder="1" applyProtection="1">
      <protection hidden="1"/>
    </xf>
    <xf numFmtId="10" fontId="23" fillId="0" borderId="1" xfId="2" applyNumberFormat="1" applyFont="1" applyBorder="1" applyProtection="1">
      <protection hidden="1"/>
    </xf>
    <xf numFmtId="0" fontId="21" fillId="7" borderId="0" xfId="0" applyFont="1" applyFill="1" applyProtection="1">
      <protection hidden="1"/>
    </xf>
    <xf numFmtId="0" fontId="23" fillId="0" borderId="1" xfId="0" applyFont="1" applyBorder="1" applyAlignment="1" applyProtection="1">
      <alignment horizontal="right"/>
      <protection locked="0"/>
    </xf>
    <xf numFmtId="0" fontId="23" fillId="7" borderId="1" xfId="0" applyFont="1" applyFill="1" applyBorder="1" applyProtection="1">
      <protection locked="0"/>
    </xf>
    <xf numFmtId="0" fontId="21" fillId="7" borderId="1" xfId="0" applyFont="1" applyFill="1" applyBorder="1" applyProtection="1">
      <protection locked="0"/>
    </xf>
    <xf numFmtId="166" fontId="21" fillId="7" borderId="1" xfId="1" applyNumberFormat="1" applyFont="1" applyFill="1" applyBorder="1" applyProtection="1">
      <protection locked="0"/>
    </xf>
    <xf numFmtId="0" fontId="21" fillId="13" borderId="1" xfId="0" applyFont="1" applyFill="1" applyBorder="1" applyProtection="1">
      <protection locked="0"/>
    </xf>
    <xf numFmtId="166" fontId="21" fillId="13" borderId="1" xfId="1" applyNumberFormat="1" applyFont="1" applyFill="1" applyBorder="1" applyProtection="1">
      <protection locked="0"/>
    </xf>
    <xf numFmtId="0" fontId="23" fillId="0" borderId="1" xfId="0" applyFont="1" applyBorder="1" applyProtection="1">
      <protection locked="0"/>
    </xf>
    <xf numFmtId="0" fontId="21" fillId="0" borderId="1" xfId="0" applyFont="1" applyBorder="1" applyProtection="1">
      <protection locked="0"/>
    </xf>
    <xf numFmtId="166" fontId="21" fillId="0" borderId="1" xfId="1" applyNumberFormat="1" applyFont="1" applyBorder="1" applyProtection="1">
      <protection locked="0"/>
    </xf>
    <xf numFmtId="0" fontId="26" fillId="12" borderId="1" xfId="0" applyFont="1" applyFill="1" applyBorder="1" applyAlignment="1" applyProtection="1">
      <alignment horizontal="center"/>
      <protection hidden="1"/>
    </xf>
    <xf numFmtId="43" fontId="26" fillId="12" borderId="1" xfId="1" applyFont="1" applyFill="1" applyBorder="1" applyAlignment="1" applyProtection="1">
      <protection hidden="1"/>
    </xf>
    <xf numFmtId="166" fontId="26" fillId="12" borderId="1" xfId="1" applyNumberFormat="1" applyFont="1" applyFill="1" applyBorder="1" applyAlignment="1" applyProtection="1">
      <protection hidden="1"/>
    </xf>
    <xf numFmtId="10" fontId="26" fillId="12" borderId="1" xfId="2" applyNumberFormat="1" applyFont="1" applyFill="1" applyBorder="1" applyAlignment="1" applyProtection="1">
      <alignment horizontal="center"/>
      <protection hidden="1"/>
    </xf>
    <xf numFmtId="166" fontId="23" fillId="0" borderId="1" xfId="1" applyNumberFormat="1" applyFont="1" applyBorder="1" applyAlignment="1" applyProtection="1">
      <alignment horizontal="left" vertical="center"/>
      <protection locked="0"/>
    </xf>
    <xf numFmtId="0" fontId="0" fillId="7" borderId="0" xfId="0" applyFill="1" applyAlignment="1" applyProtection="1">
      <protection locked="0"/>
    </xf>
    <xf numFmtId="0" fontId="29" fillId="12" borderId="1" xfId="3" applyFill="1" applyBorder="1" applyAlignment="1" applyProtection="1">
      <alignment horizontal="center" vertical="center" wrapText="1"/>
      <protection hidden="1"/>
    </xf>
    <xf numFmtId="0" fontId="1" fillId="0" borderId="39"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4" fontId="1" fillId="0" borderId="40" xfId="0" applyNumberFormat="1"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1" fillId="11" borderId="3" xfId="0" applyFont="1" applyFill="1" applyBorder="1" applyAlignment="1">
      <alignment horizontal="center" vertical="center" wrapText="1"/>
    </xf>
    <xf numFmtId="0" fontId="11" fillId="11" borderId="55"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0" xfId="0" applyFont="1" applyAlignment="1">
      <alignment horizontal="justify" vertical="center" wrapText="1"/>
    </xf>
    <xf numFmtId="0" fontId="19" fillId="7" borderId="1" xfId="0" applyFont="1" applyFill="1" applyBorder="1" applyAlignment="1" applyProtection="1">
      <alignment horizontal="center" vertical="center"/>
      <protection locked="0"/>
    </xf>
    <xf numFmtId="4" fontId="1" fillId="0" borderId="36" xfId="0" applyNumberFormat="1" applyFont="1" applyBorder="1" applyAlignment="1" applyProtection="1">
      <alignment horizontal="center" vertical="center"/>
      <protection hidden="1"/>
    </xf>
    <xf numFmtId="4" fontId="1" fillId="0" borderId="37" xfId="0" applyNumberFormat="1" applyFont="1" applyBorder="1" applyAlignment="1" applyProtection="1">
      <alignment horizontal="center" vertical="center"/>
      <protection hidden="1"/>
    </xf>
    <xf numFmtId="0" fontId="1" fillId="0" borderId="27" xfId="0" applyFont="1" applyBorder="1" applyAlignment="1" applyProtection="1">
      <alignment horizontal="center"/>
      <protection hidden="1"/>
    </xf>
    <xf numFmtId="0" fontId="1" fillId="0" borderId="5" xfId="0" applyFont="1" applyBorder="1" applyAlignment="1" applyProtection="1">
      <alignment horizontal="center"/>
      <protection hidden="1"/>
    </xf>
    <xf numFmtId="0" fontId="1" fillId="0" borderId="28" xfId="0" applyFont="1" applyBorder="1" applyAlignment="1" applyProtection="1">
      <alignment horizontal="center"/>
      <protection hidden="1"/>
    </xf>
    <xf numFmtId="0" fontId="1" fillId="0" borderId="26"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4" fontId="1" fillId="0" borderId="26" xfId="0" applyNumberFormat="1" applyFont="1" applyBorder="1" applyAlignment="1" applyProtection="1">
      <alignment horizontal="center" vertical="center"/>
      <protection hidden="1"/>
    </xf>
    <xf numFmtId="4" fontId="1" fillId="0" borderId="23" xfId="0" applyNumberFormat="1" applyFont="1" applyBorder="1" applyAlignment="1" applyProtection="1">
      <alignment horizontal="center" vertical="center"/>
      <protection hidden="1"/>
    </xf>
    <xf numFmtId="0" fontId="22" fillId="4" borderId="1" xfId="0" applyFont="1" applyFill="1" applyBorder="1" applyAlignment="1" applyProtection="1">
      <alignment horizontal="center"/>
      <protection hidden="1"/>
    </xf>
    <xf numFmtId="0" fontId="22" fillId="4" borderId="3" xfId="0" applyFont="1" applyFill="1" applyBorder="1" applyAlignment="1" applyProtection="1">
      <alignment horizontal="center"/>
      <protection hidden="1"/>
    </xf>
    <xf numFmtId="0" fontId="22" fillId="4" borderId="55" xfId="0" applyFont="1" applyFill="1" applyBorder="1" applyAlignment="1" applyProtection="1">
      <alignment horizontal="center"/>
      <protection hidden="1"/>
    </xf>
    <xf numFmtId="0" fontId="22" fillId="4" borderId="4" xfId="0" applyFont="1" applyFill="1" applyBorder="1" applyAlignment="1" applyProtection="1">
      <alignment horizontal="center"/>
      <protection hidden="1"/>
    </xf>
    <xf numFmtId="0" fontId="28" fillId="7" borderId="0" xfId="0" applyFont="1" applyFill="1" applyAlignment="1" applyProtection="1">
      <alignment horizontal="center"/>
      <protection hidden="1"/>
    </xf>
    <xf numFmtId="4" fontId="1" fillId="0" borderId="43" xfId="0" applyNumberFormat="1" applyFont="1" applyBorder="1" applyAlignment="1">
      <alignment horizontal="center"/>
    </xf>
    <xf numFmtId="4" fontId="1" fillId="0" borderId="44" xfId="0" applyNumberFormat="1" applyFont="1" applyBorder="1" applyAlignment="1">
      <alignment horizontal="center"/>
    </xf>
    <xf numFmtId="4" fontId="1" fillId="0" borderId="45" xfId="0" applyNumberFormat="1" applyFont="1" applyBorder="1" applyAlignment="1">
      <alignment horizontal="center"/>
    </xf>
    <xf numFmtId="11" fontId="1" fillId="0" borderId="43" xfId="0" applyNumberFormat="1" applyFont="1" applyBorder="1" applyAlignment="1">
      <alignment horizontal="center" vertical="center"/>
    </xf>
    <xf numFmtId="11" fontId="1" fillId="0" borderId="44" xfId="0" applyNumberFormat="1" applyFont="1" applyBorder="1" applyAlignment="1">
      <alignment horizontal="center" vertical="center"/>
    </xf>
    <xf numFmtId="11" fontId="1" fillId="0" borderId="45" xfId="0" applyNumberFormat="1" applyFont="1" applyBorder="1" applyAlignment="1">
      <alignment horizontal="center" vertical="center"/>
    </xf>
    <xf numFmtId="11" fontId="1" fillId="0" borderId="46" xfId="0" applyNumberFormat="1" applyFont="1" applyBorder="1" applyAlignment="1">
      <alignment horizontal="center" vertical="center"/>
    </xf>
    <xf numFmtId="11" fontId="1" fillId="0" borderId="0" xfId="0" applyNumberFormat="1" applyFont="1" applyAlignment="1">
      <alignment horizontal="center" vertical="center"/>
    </xf>
    <xf numFmtId="11" fontId="1" fillId="0" borderId="47" xfId="0" applyNumberFormat="1" applyFont="1" applyBorder="1" applyAlignment="1">
      <alignment horizontal="center" vertical="center"/>
    </xf>
    <xf numFmtId="0" fontId="2" fillId="2" borderId="6"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11" fontId="1" fillId="0" borderId="51" xfId="0" applyNumberFormat="1" applyFont="1" applyBorder="1" applyAlignment="1">
      <alignment horizontal="center" vertical="center"/>
    </xf>
    <xf numFmtId="11" fontId="1" fillId="0" borderId="52" xfId="0" applyNumberFormat="1" applyFont="1" applyBorder="1" applyAlignment="1">
      <alignment horizontal="center" vertical="center"/>
    </xf>
    <xf numFmtId="11" fontId="1" fillId="0" borderId="53" xfId="0" applyNumberFormat="1"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43" xfId="0" applyFont="1" applyBorder="1" applyAlignment="1">
      <alignment horizontal="center"/>
    </xf>
    <xf numFmtId="0" fontId="1" fillId="0" borderId="44" xfId="0" applyFont="1" applyBorder="1" applyAlignment="1">
      <alignment horizontal="center"/>
    </xf>
    <xf numFmtId="0" fontId="1" fillId="0" borderId="45" xfId="0" applyFont="1" applyBorder="1" applyAlignment="1">
      <alignment horizontal="center"/>
    </xf>
    <xf numFmtId="11" fontId="1" fillId="0" borderId="46" xfId="0" applyNumberFormat="1" applyFont="1" applyBorder="1" applyAlignment="1">
      <alignment horizontal="center"/>
    </xf>
    <xf numFmtId="11" fontId="1" fillId="0" borderId="0" xfId="0" applyNumberFormat="1" applyFont="1" applyAlignment="1">
      <alignment horizontal="center"/>
    </xf>
    <xf numFmtId="11" fontId="1" fillId="0" borderId="47" xfId="0" applyNumberFormat="1" applyFont="1" applyBorder="1" applyAlignment="1">
      <alignment horizont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1" fillId="0" borderId="0" xfId="0" applyFont="1" applyAlignment="1" applyProtection="1">
      <alignment horizontal="center"/>
      <protection hidden="1"/>
    </xf>
  </cellXfs>
  <cellStyles count="4">
    <cellStyle name="Hipervínculo" xfId="3" builtinId="8"/>
    <cellStyle name="Millares" xfId="1" builtinId="3"/>
    <cellStyle name="Normal" xfId="0" builtinId="0"/>
    <cellStyle name="Porcentaje" xfId="2" builtinId="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Helvetica"/>
        <scheme val="none"/>
      </font>
      <numFmt numFmtId="15" formatCode="0.00E+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8"/>
        <color rgb="FF000000"/>
        <name val="Helvetica"/>
        <scheme val="none"/>
      </font>
      <numFmt numFmtId="15" formatCode="0.00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8"/>
        <color rgb="FF000000"/>
        <name val="Helvetica"/>
        <scheme val="none"/>
      </font>
      <numFmt numFmtId="15" formatCode="0.00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protection locked="1" hidden="1"/>
    </dxf>
    <dxf>
      <border outline="0">
        <right style="thin">
          <color indexed="64"/>
        </right>
      </border>
    </dxf>
    <dxf>
      <protection locked="1" hidden="1"/>
    </dxf>
    <dxf>
      <font>
        <b/>
        <i val="0"/>
        <strike val="0"/>
        <condense val="0"/>
        <extend val="0"/>
        <outline val="0"/>
        <shadow val="0"/>
        <u val="none"/>
        <vertAlign val="baseline"/>
        <sz val="7"/>
        <color rgb="FF000000"/>
        <name val="Helvetica"/>
        <scheme val="none"/>
      </font>
      <fill>
        <patternFill patternType="solid">
          <fgColor indexed="64"/>
          <bgColor rgb="FFC0C0C0"/>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1"/>
    </dxf>
    <dxf>
      <numFmt numFmtId="0" formatCode="General"/>
      <alignment horizont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font>
        <b val="0"/>
        <i val="0"/>
        <strike val="0"/>
        <condense val="0"/>
        <extend val="0"/>
        <outline val="0"/>
        <shadow val="0"/>
        <u val="none"/>
        <vertAlign val="baseline"/>
        <sz val="8"/>
        <color rgb="FF000000"/>
        <name val="Helvetica"/>
        <scheme val="none"/>
      </font>
      <numFmt numFmtId="15" formatCode="0.00E+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8"/>
        <color rgb="FF000000"/>
        <name val="Helvetica"/>
        <scheme val="none"/>
      </font>
      <numFmt numFmtId="15" formatCode="0.00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8"/>
        <color rgb="FF000000"/>
        <name val="Helvetica"/>
        <scheme val="none"/>
      </font>
      <numFmt numFmtId="15" formatCode="0.00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8"/>
        <color rgb="FF000000"/>
        <name val="Helvetica"/>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i val="0"/>
        <strike val="0"/>
        <condense val="0"/>
        <extend val="0"/>
        <outline val="0"/>
        <shadow val="0"/>
        <u val="none"/>
        <vertAlign val="baseline"/>
        <sz val="11"/>
        <color rgb="FF000000"/>
        <name val="Helvetica"/>
        <scheme val="none"/>
      </font>
      <fill>
        <patternFill patternType="solid">
          <fgColor indexed="64"/>
          <bgColor rgb="FFC0C0C0"/>
        </patternFill>
      </fill>
      <alignment horizontal="center" vertical="center" textRotation="0" wrapText="0" indent="0" justifyLastLine="0" shrinkToFit="0" readingOrder="0"/>
      <border diagonalUp="0" diagonalDown="0">
        <left/>
        <right style="thin">
          <color indexed="64"/>
        </right>
        <top/>
        <bottom/>
        <vertical/>
        <horizontal/>
      </border>
      <protection locked="1" hidden="1"/>
    </dxf>
    <dxf>
      <border outline="0">
        <right style="thin">
          <color indexed="64"/>
        </right>
        <top style="thin">
          <color indexed="64"/>
        </top>
      </border>
    </dxf>
    <dxf>
      <protection locked="1" hidden="1"/>
    </dxf>
    <dxf>
      <border outline="0">
        <bottom style="thin">
          <color indexed="64"/>
        </bottom>
      </border>
    </dxf>
    <dxf>
      <font>
        <b/>
        <i val="0"/>
        <strike val="0"/>
        <condense val="0"/>
        <extend val="0"/>
        <outline val="0"/>
        <shadow val="0"/>
        <u val="none"/>
        <vertAlign val="baseline"/>
        <sz val="7"/>
        <color rgb="FF000000"/>
        <name val="Helvetica"/>
        <scheme val="none"/>
      </font>
      <fill>
        <patternFill patternType="solid">
          <fgColor indexed="64"/>
          <bgColor rgb="FFC0C0C0"/>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1"/>
    </dxf>
    <dxf>
      <font>
        <color rgb="FF9C0006"/>
      </font>
      <fill>
        <patternFill>
          <bgColor rgb="FFFFC7CE"/>
        </patternFill>
      </fill>
    </dxf>
  </dxfs>
  <tableStyles count="0" defaultTableStyle="TableStyleMedium2" defaultPivotStyle="PivotStyleLight16"/>
  <colors>
    <mruColors>
      <color rgb="FFFF9999"/>
      <color rgb="FFFF8F92"/>
      <color rgb="FFFF7C80"/>
      <color rgb="FFF28686"/>
      <color rgb="FFFE6A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28575</xdr:colOff>
      <xdr:row>46</xdr:row>
      <xdr:rowOff>0</xdr:rowOff>
    </xdr:from>
    <xdr:to>
      <xdr:col>18</xdr:col>
      <xdr:colOff>247651</xdr:colOff>
      <xdr:row>52</xdr:row>
      <xdr:rowOff>114300</xdr:rowOff>
    </xdr:to>
    <xdr:pic>
      <xdr:nvPicPr>
        <xdr:cNvPr id="2" name="Picture 1">
          <a:extLst>
            <a:ext uri="{FF2B5EF4-FFF2-40B4-BE49-F238E27FC236}">
              <a16:creationId xmlns:a16="http://schemas.microsoft.com/office/drawing/2014/main" id="{00000000-0008-0000-0000-0000D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1125" t="41667" r="15750" b="11166"/>
        <a:stretch>
          <a:fillRect/>
        </a:stretch>
      </xdr:blipFill>
      <xdr:spPr bwMode="auto">
        <a:xfrm>
          <a:off x="11782425" y="7067550"/>
          <a:ext cx="3267076"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26</xdr:row>
      <xdr:rowOff>123825</xdr:rowOff>
    </xdr:from>
    <xdr:to>
      <xdr:col>8</xdr:col>
      <xdr:colOff>1008845</xdr:colOff>
      <xdr:row>46</xdr:row>
      <xdr:rowOff>27789</xdr:rowOff>
    </xdr:to>
    <xdr:pic>
      <xdr:nvPicPr>
        <xdr:cNvPr id="7" name="Imagen 6">
          <a:extLst>
            <a:ext uri="{FF2B5EF4-FFF2-40B4-BE49-F238E27FC236}">
              <a16:creationId xmlns:a16="http://schemas.microsoft.com/office/drawing/2014/main" id="{6DAABFCE-25D6-4942-BA3E-30D1EA84DBE3}"/>
            </a:ext>
          </a:extLst>
        </xdr:cNvPr>
        <xdr:cNvPicPr>
          <a:picLocks noChangeAspect="1"/>
        </xdr:cNvPicPr>
      </xdr:nvPicPr>
      <xdr:blipFill>
        <a:blip xmlns:r="http://schemas.openxmlformats.org/officeDocument/2006/relationships" r:embed="rId1"/>
        <a:stretch>
          <a:fillRect/>
        </a:stretch>
      </xdr:blipFill>
      <xdr:spPr>
        <a:xfrm>
          <a:off x="200025" y="5629275"/>
          <a:ext cx="9943295" cy="3713964"/>
        </a:xfrm>
        <a:prstGeom prst="rect">
          <a:avLst/>
        </a:prstGeom>
      </xdr:spPr>
    </xdr:pic>
    <xdr:clientData/>
  </xdr:twoCellAnchor>
  <xdr:twoCellAnchor editAs="oneCell">
    <xdr:from>
      <xdr:col>0</xdr:col>
      <xdr:colOff>190501</xdr:colOff>
      <xdr:row>46</xdr:row>
      <xdr:rowOff>152400</xdr:rowOff>
    </xdr:from>
    <xdr:to>
      <xdr:col>9</xdr:col>
      <xdr:colOff>0</xdr:colOff>
      <xdr:row>72</xdr:row>
      <xdr:rowOff>128934</xdr:rowOff>
    </xdr:to>
    <xdr:pic>
      <xdr:nvPicPr>
        <xdr:cNvPr id="8" name="Imagen 7">
          <a:extLst>
            <a:ext uri="{FF2B5EF4-FFF2-40B4-BE49-F238E27FC236}">
              <a16:creationId xmlns:a16="http://schemas.microsoft.com/office/drawing/2014/main" id="{81AFE8DE-3972-4B4F-A65A-7485B709DA65}"/>
            </a:ext>
          </a:extLst>
        </xdr:cNvPr>
        <xdr:cNvPicPr>
          <a:picLocks noChangeAspect="1"/>
        </xdr:cNvPicPr>
      </xdr:nvPicPr>
      <xdr:blipFill>
        <a:blip xmlns:r="http://schemas.openxmlformats.org/officeDocument/2006/relationships" r:embed="rId2"/>
        <a:stretch>
          <a:fillRect/>
        </a:stretch>
      </xdr:blipFill>
      <xdr:spPr>
        <a:xfrm>
          <a:off x="190501" y="9486900"/>
          <a:ext cx="9953624" cy="492953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a9" displayName="Tabla9" ref="A65:G77" totalsRowShown="0" headerRowDxfId="25" dataDxfId="23" headerRowBorderDxfId="24" tableBorderDxfId="22">
  <autoFilter ref="A65:G77" xr:uid="{00000000-0009-0000-0100-000009000000}"/>
  <tableColumns count="7">
    <tableColumn id="1" xr3:uid="{00000000-0010-0000-0000-000001000000}" name="Descripción" dataDxfId="21"/>
    <tableColumn id="2" xr3:uid="{00000000-0010-0000-0000-000002000000}" name="Combustible" dataDxfId="20"/>
    <tableColumn id="3" xr3:uid="{00000000-0010-0000-0000-000003000000}" name="CO2 (t/MJ)" dataDxfId="19"/>
    <tableColumn id="4" xr3:uid="{00000000-0010-0000-0000-000004000000}" name="CH4 (kg/MJ)" dataDxfId="18"/>
    <tableColumn id="5" xr3:uid="{00000000-0010-0000-0000-000005000000}" name="N2O (kg /MJ)" dataDxfId="17"/>
    <tableColumn id="6" xr3:uid="{00000000-0010-0000-0000-000006000000}" name="Columna1" dataDxfId="16">
      <calculatedColumnFormula>IFERROR(VLOOKUP(Tabla9[[#This Row],[Combustible]],PC!$B$3:$K$62,2,FALSE),0)</calculatedColumnFormula>
    </tableColumn>
    <tableColumn id="7" xr3:uid="{00000000-0010-0000-0000-000007000000}" name="Columna2" dataDxfId="15">
      <calculatedColumnFormula>IFERROR(VLOOKUP(Tabla9[[#This Row],[Combustible]],PC!$B$3:$K$62,3,FALSE),0)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abla10" displayName="Tabla10" ref="E80:H92" totalsRowShown="0" headerRowDxfId="14" dataDxfId="13" tableBorderDxfId="12">
  <autoFilter ref="E80:H92" xr:uid="{00000000-0009-0000-0100-00000A000000}"/>
  <tableColumns count="4">
    <tableColumn id="1" xr3:uid="{00000000-0010-0000-0100-000001000000}" name="#" dataDxfId="11">
      <calculatedColumnFormula>D81+B81</calculatedColumnFormula>
    </tableColumn>
    <tableColumn id="2" xr3:uid="{00000000-0010-0000-0100-000002000000}" name="CO2 (t/MJ)" dataDxfId="10"/>
    <tableColumn id="3" xr3:uid="{00000000-0010-0000-0100-000003000000}" name="CH4 (kg/MJ)" dataDxfId="9"/>
    <tableColumn id="4" xr3:uid="{00000000-0010-0000-0100-000004000000}" name="N2O (kg /MJ)"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portal.queretaro.gob.mx/sedesu/contenido.aspx?q=pvp1bOtJyj2IMBAINBJ6SLU6f79IJ50q"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B109"/>
  <sheetViews>
    <sheetView tabSelected="1" workbookViewId="0">
      <pane ySplit="9" topLeftCell="A10" activePane="bottomLeft" state="frozen"/>
      <selection pane="bottomLeft" activeCell="E10" sqref="E10"/>
    </sheetView>
  </sheetViews>
  <sheetFormatPr baseColWidth="10" defaultRowHeight="15"/>
  <cols>
    <col min="1" max="1" width="4.5703125" style="2" bestFit="1" customWidth="1"/>
    <col min="2" max="2" width="19.42578125" style="1" bestFit="1" customWidth="1"/>
    <col min="3" max="3" width="14.42578125" style="3" bestFit="1" customWidth="1"/>
    <col min="4" max="4" width="42.7109375" style="1" bestFit="1" customWidth="1"/>
    <col min="5" max="5" width="19" style="5" bestFit="1" customWidth="1"/>
    <col min="6" max="6" width="5.5703125" style="2" bestFit="1" customWidth="1"/>
    <col min="7" max="7" width="9.140625" style="6" bestFit="1" customWidth="1"/>
    <col min="8" max="8" width="7.42578125" style="2" bestFit="1" customWidth="1"/>
    <col min="9" max="9" width="15.42578125" bestFit="1" customWidth="1"/>
    <col min="10" max="10" width="15.42578125" style="2" bestFit="1" customWidth="1"/>
    <col min="11" max="11" width="9.140625" style="2" bestFit="1" customWidth="1"/>
    <col min="12" max="12" width="16.42578125" style="2" bestFit="1" customWidth="1"/>
    <col min="13" max="13" width="16.42578125" style="5" bestFit="1" customWidth="1"/>
    <col min="14" max="16" width="11.28515625" style="14" customWidth="1"/>
    <col min="17" max="17" width="10.140625" style="5" bestFit="1" customWidth="1"/>
    <col min="18" max="18" width="9.140625" style="5" bestFit="1" customWidth="1"/>
    <col min="19" max="19" width="13" style="5" customWidth="1"/>
    <col min="20" max="20" width="7.42578125" style="15" hidden="1" customWidth="1"/>
    <col min="21" max="21" width="4.5703125" style="178" bestFit="1" customWidth="1"/>
    <col min="22" max="28" width="11.42578125" style="179"/>
    <col min="29" max="16384" width="11.42578125" style="1"/>
  </cols>
  <sheetData>
    <row r="1" spans="1:21" s="179" customFormat="1">
      <c r="A1" s="178"/>
      <c r="C1" s="180"/>
      <c r="E1" s="181"/>
      <c r="F1" s="178"/>
      <c r="G1" s="182"/>
      <c r="H1" s="178"/>
      <c r="I1" s="183"/>
      <c r="J1" s="178"/>
      <c r="K1" s="178"/>
      <c r="L1" s="178"/>
      <c r="M1" s="181"/>
      <c r="N1" s="184"/>
      <c r="O1" s="184"/>
      <c r="P1" s="184"/>
      <c r="Q1" s="181"/>
      <c r="R1" s="181"/>
      <c r="S1" s="181"/>
      <c r="T1" s="185"/>
      <c r="U1" s="178"/>
    </row>
    <row r="2" spans="1:21" s="179" customFormat="1">
      <c r="A2" s="178"/>
      <c r="C2" s="180"/>
      <c r="E2" s="181"/>
      <c r="F2" s="178"/>
      <c r="G2" s="182"/>
      <c r="H2" s="178"/>
      <c r="I2" s="183"/>
      <c r="J2" s="178"/>
      <c r="K2" s="178"/>
      <c r="L2" s="178"/>
      <c r="M2" s="181"/>
      <c r="N2" s="184"/>
      <c r="O2" s="184"/>
      <c r="P2" s="184"/>
      <c r="Q2" s="181"/>
      <c r="R2" s="181"/>
      <c r="S2" s="181"/>
      <c r="T2" s="185"/>
      <c r="U2" s="178"/>
    </row>
    <row r="3" spans="1:21" s="179" customFormat="1">
      <c r="A3" s="178"/>
      <c r="C3" s="180"/>
      <c r="E3" s="181"/>
      <c r="F3" s="178"/>
      <c r="G3" s="182"/>
      <c r="H3" s="178"/>
      <c r="I3" s="183"/>
      <c r="J3" s="178"/>
      <c r="K3" s="178"/>
      <c r="L3" s="178"/>
      <c r="M3" s="181"/>
      <c r="N3" s="184"/>
      <c r="O3" s="184"/>
      <c r="P3" s="184"/>
      <c r="Q3" s="181"/>
      <c r="R3" s="181"/>
      <c r="S3" s="181"/>
      <c r="T3" s="185"/>
      <c r="U3" s="178"/>
    </row>
    <row r="4" spans="1:21" s="179" customFormat="1">
      <c r="A4" s="178"/>
      <c r="C4" s="180"/>
      <c r="E4" s="181"/>
      <c r="F4" s="178"/>
      <c r="G4" s="182"/>
      <c r="H4" s="178"/>
      <c r="I4" s="183"/>
      <c r="J4" s="178"/>
      <c r="K4" s="178"/>
      <c r="L4" s="178"/>
      <c r="M4" s="181"/>
      <c r="N4" s="184"/>
      <c r="O4" s="184"/>
      <c r="P4" s="184"/>
      <c r="Q4" s="181"/>
      <c r="R4" s="181"/>
      <c r="S4" s="181"/>
      <c r="T4" s="185"/>
      <c r="U4" s="178"/>
    </row>
    <row r="5" spans="1:21" s="179" customFormat="1">
      <c r="A5" s="178"/>
      <c r="C5" s="180"/>
      <c r="E5" s="181"/>
      <c r="F5" s="178"/>
      <c r="G5" s="182"/>
      <c r="H5" s="178"/>
      <c r="I5" s="183"/>
      <c r="J5" s="178"/>
      <c r="K5" s="178"/>
      <c r="L5" s="178"/>
      <c r="M5" s="181"/>
      <c r="N5" s="184"/>
      <c r="O5" s="184"/>
      <c r="P5" s="184"/>
      <c r="Q5" s="181"/>
      <c r="R5" s="181"/>
      <c r="S5" s="181"/>
      <c r="T5" s="185"/>
      <c r="U5" s="178"/>
    </row>
    <row r="6" spans="1:21" s="179" customFormat="1">
      <c r="A6" s="178"/>
      <c r="C6" s="180"/>
      <c r="E6" s="181"/>
      <c r="F6" s="178"/>
      <c r="G6" s="182"/>
      <c r="H6" s="178"/>
      <c r="I6" s="183"/>
      <c r="J6" s="178"/>
      <c r="K6" s="178"/>
      <c r="L6" s="178"/>
      <c r="M6" s="181"/>
      <c r="N6" s="184"/>
      <c r="O6" s="184"/>
      <c r="P6" s="184"/>
      <c r="Q6" s="181"/>
      <c r="R6" s="181"/>
      <c r="S6" s="181"/>
      <c r="T6" s="185"/>
      <c r="U6" s="178"/>
    </row>
    <row r="7" spans="1:21" s="179" customFormat="1">
      <c r="A7" s="178"/>
      <c r="C7" s="180"/>
      <c r="E7" s="181"/>
      <c r="F7" s="178"/>
      <c r="G7" s="182"/>
      <c r="H7" s="178"/>
      <c r="I7" s="183"/>
      <c r="J7" s="178"/>
      <c r="K7" s="178"/>
      <c r="L7" s="178"/>
      <c r="M7" s="181"/>
      <c r="N7" s="184"/>
      <c r="O7" s="184"/>
      <c r="P7" s="184"/>
      <c r="Q7" s="181"/>
      <c r="R7" s="181"/>
      <c r="S7" s="181"/>
      <c r="T7" s="185"/>
      <c r="U7" s="178"/>
    </row>
    <row r="8" spans="1:21" s="179" customFormat="1" ht="15.75" thickBot="1">
      <c r="A8" s="178"/>
      <c r="C8" s="180"/>
      <c r="E8" s="181"/>
      <c r="F8" s="178"/>
      <c r="G8" s="182"/>
      <c r="H8" s="178"/>
      <c r="I8" s="183"/>
      <c r="J8" s="178"/>
      <c r="K8" s="178"/>
      <c r="L8" s="178"/>
      <c r="M8" s="181"/>
      <c r="N8" s="184"/>
      <c r="O8" s="184"/>
      <c r="P8" s="184"/>
      <c r="Q8" s="181"/>
      <c r="R8" s="181"/>
      <c r="S8" s="181"/>
      <c r="T8" s="185"/>
      <c r="U8" s="178"/>
    </row>
    <row r="9" spans="1:21" ht="18.75" thickBot="1">
      <c r="A9" s="265" t="s">
        <v>76</v>
      </c>
      <c r="B9" s="266" t="s">
        <v>73</v>
      </c>
      <c r="C9" s="266" t="s">
        <v>79</v>
      </c>
      <c r="D9" s="266" t="s">
        <v>18</v>
      </c>
      <c r="E9" s="267" t="s">
        <v>90</v>
      </c>
      <c r="F9" s="266" t="s">
        <v>120</v>
      </c>
      <c r="G9" s="267" t="s">
        <v>118</v>
      </c>
      <c r="H9" s="268" t="s">
        <v>119</v>
      </c>
      <c r="I9" s="111" t="s">
        <v>135</v>
      </c>
      <c r="J9" s="112" t="s">
        <v>127</v>
      </c>
      <c r="K9" s="112" t="s">
        <v>121</v>
      </c>
      <c r="L9" s="110" t="s">
        <v>86</v>
      </c>
      <c r="M9" s="113" t="s">
        <v>180</v>
      </c>
      <c r="N9" s="113" t="s">
        <v>181</v>
      </c>
      <c r="O9" s="113" t="s">
        <v>182</v>
      </c>
      <c r="P9" s="110" t="s">
        <v>183</v>
      </c>
      <c r="Q9" s="110" t="s">
        <v>184</v>
      </c>
      <c r="R9" s="110" t="s">
        <v>185</v>
      </c>
      <c r="S9" s="93" t="s">
        <v>130</v>
      </c>
      <c r="T9" s="78" t="s">
        <v>128</v>
      </c>
    </row>
    <row r="10" spans="1:21">
      <c r="A10" s="94">
        <v>1</v>
      </c>
      <c r="B10" s="84"/>
      <c r="C10" s="85"/>
      <c r="D10" s="84"/>
      <c r="E10" s="86"/>
      <c r="F10" s="83"/>
      <c r="G10" s="87"/>
      <c r="H10" s="88"/>
      <c r="I10" s="151" t="str">
        <f>IFERROR(VLOOKUP($D10,BD!$A$4:$AC$61,29,FALSE),"")</f>
        <v/>
      </c>
      <c r="J10" s="153" t="str">
        <f>IFERROR(IF(C10="","",VLOOKUP($D10,BD!$A$4:$AC$61,IF(C10=2017,20,IF(C10=2018,21,IF(C10=2019,22,IF(C10=2020,23,IF(C10=2021,24,IF(C10=2022,25,IF(C10=2023,26,27))))))),FALSE)),"")</f>
        <v/>
      </c>
      <c r="K10" s="152" t="str">
        <f>IFERROR(VLOOKUP($D10,BD!$A$4:$AC$61,28,FALSE),"")</f>
        <v/>
      </c>
      <c r="L10" s="51" t="str">
        <f>IFERROR(IF(OR(T10=1,T10=2,T10=4),IF(K10="MJ/bl",IF(T10=4,IF(H10="KJ",E10/1000,E10),IF(T10=2,IF(G10="L",E10/158.9873*J10,E10/0.1589873*J10),IF(F10="KG",E10/I10/0.1589873*J10,E10*1000/I10/0.1589873*J10))),IF(K10="MJ/m3",IF(T10=4,IF(H10="KJ",E10/1000,E10),IF(T10=2,IF(G10="L",E10/1000*J10,E10*J10),IF(F10="Kg",E10/I10*J10,E10*1000/I10*J10))),IF(T10=4,IF(H10="KJ",E10/1000,E10),IF(T10=2,IF(G10="L",E10*I10/1000/1000*J10,E10*I10*J10/1000),IF(F10="Kg",E10/1000*J10,E10*J10))))),""),"")</f>
        <v/>
      </c>
      <c r="M10" s="91" t="str">
        <f>IFERROR(VLOOKUP($D10,BD!$A$4:$AC$61,2,FALSE),"")</f>
        <v/>
      </c>
      <c r="N10" s="91" t="str">
        <f>IFERROR(VLOOKUP($D10,BD!$A$4:$AC$61,3,FALSE),"")</f>
        <v/>
      </c>
      <c r="O10" s="91" t="str">
        <f>IFERROR(VLOOKUP($D10,BD!$A$4:$AC$61,4,FALSE),"")</f>
        <v/>
      </c>
      <c r="P10" s="51" t="str">
        <f t="shared" ref="P10" si="0">IFERROR($L10*M10,"")</f>
        <v/>
      </c>
      <c r="Q10" s="51" t="str">
        <f t="shared" ref="Q10" si="1">IFERROR($L10*N10,"")</f>
        <v/>
      </c>
      <c r="R10" s="51" t="str">
        <f t="shared" ref="R10" si="2">IFERROR($L10*O10,"")</f>
        <v/>
      </c>
      <c r="S10" s="92" t="str">
        <f>IFERROR(P10+(Q10*28/1000)+(R10*265/1000),"")</f>
        <v/>
      </c>
      <c r="T10" s="79">
        <f t="shared" ref="T10:T22" si="3">IF(COUNTA(F10),1,0)+IF(COUNTA(G10),2,0)+IF(COUNTA(H10),4,0)</f>
        <v>0</v>
      </c>
    </row>
    <row r="11" spans="1:21">
      <c r="A11" s="95">
        <v>2</v>
      </c>
      <c r="B11" s="84"/>
      <c r="C11" s="85"/>
      <c r="D11" s="84"/>
      <c r="E11" s="86"/>
      <c r="F11" s="83"/>
      <c r="G11" s="87"/>
      <c r="H11" s="88"/>
      <c r="I11" s="151" t="str">
        <f>IFERROR(VLOOKUP($D11,BD!$A$4:$AC$61,29,FALSE),"")</f>
        <v/>
      </c>
      <c r="J11" s="153" t="str">
        <f>IFERROR(IF(C11="","",VLOOKUP($D11,BD!$A$4:$AC$61,IF(C11=2017,20,IF(C11=2018,21,IF(C11=2019,22,IF(C11=2020,23,IF(C11=2021,24,IF(C11=2022,25,IF(C11=2023,26,27))))))),FALSE)),"")</f>
        <v/>
      </c>
      <c r="K11" s="152" t="str">
        <f>IFERROR(VLOOKUP($D11,BD!$A$4:$AC$61,28,FALSE),"")</f>
        <v/>
      </c>
      <c r="L11" s="51" t="str">
        <f t="shared" ref="L11:L22" si="4">IFERROR(IF(OR(T11=1,T11=2,T11=4),IF(K11="MJ/bl",IF(T11=4,IF(H11="KJ",E11/1000,E11),IF(T11=2,IF(G11="L",E11/158.9873*J11,E11/0.1589873*J11),IF(F11="KG",E11/I11/0.1589873*J11,E11*1000/I11/0.1589873*J11))),IF(K11="MJ/m3",IF(T11=4,IF(H11="KJ",E11/1000,E11),IF(T11=2,IF(G11="L",E11/1000*J11,E11*J11),IF(F11="Kg",E11/I11*J11,E11*1000/I11*J11))),IF(T11=4,IF(H11="KJ",E11/1000,E11),IF(T11=2,IF(G11="L",E11*I11/1000/1000*J11,E11*I11*J11/1000),IF(F11="Kg",E11/1000*J11,E11*J11))))),""),"")</f>
        <v/>
      </c>
      <c r="M11" s="91" t="str">
        <f>IFERROR(VLOOKUP($D11,BD!$A$4:$AC$61,2,FALSE),"")</f>
        <v/>
      </c>
      <c r="N11" s="91" t="str">
        <f>IFERROR(VLOOKUP($D11,BD!$A$4:$AC$61,3,FALSE),"")</f>
        <v/>
      </c>
      <c r="O11" s="91" t="str">
        <f>IFERROR(VLOOKUP($D11,BD!$A$4:$AC$61,4,FALSE),"")</f>
        <v/>
      </c>
      <c r="P11" s="51" t="str">
        <f t="shared" ref="P11:P74" si="5">IFERROR($L11*M11,"")</f>
        <v/>
      </c>
      <c r="Q11" s="51" t="str">
        <f t="shared" ref="Q11:Q74" si="6">IFERROR($L11*N11,"")</f>
        <v/>
      </c>
      <c r="R11" s="51" t="str">
        <f t="shared" ref="R11:R74" si="7">IFERROR($L11*O11,"")</f>
        <v/>
      </c>
      <c r="S11" s="92" t="str">
        <f t="shared" ref="S11:S74" si="8">IFERROR(P11+(Q11*28/1000)+(R11*265/1000),"")</f>
        <v/>
      </c>
      <c r="T11" s="79">
        <f t="shared" si="3"/>
        <v>0</v>
      </c>
    </row>
    <row r="12" spans="1:21">
      <c r="A12" s="95">
        <v>3</v>
      </c>
      <c r="B12" s="84"/>
      <c r="C12" s="85"/>
      <c r="D12" s="84"/>
      <c r="E12" s="86"/>
      <c r="F12" s="83"/>
      <c r="G12" s="87"/>
      <c r="H12" s="88"/>
      <c r="I12" s="151" t="str">
        <f>IFERROR(VLOOKUP($D12,BD!$A$4:$AC$61,29,FALSE),"")</f>
        <v/>
      </c>
      <c r="J12" s="153" t="str">
        <f>IFERROR(IF(C12="","",VLOOKUP($D12,BD!$A$4:$AC$61,IF(C12=2017,20,IF(C12=2018,21,IF(C12=2019,22,IF(C12=2020,23,IF(C12=2021,24,IF(C12=2022,25,IF(C12=2023,26,27))))))),FALSE)),"")</f>
        <v/>
      </c>
      <c r="K12" s="152" t="str">
        <f>IFERROR(VLOOKUP($D12,BD!$A$4:$AC$61,28,FALSE),"")</f>
        <v/>
      </c>
      <c r="L12" s="51" t="str">
        <f t="shared" si="4"/>
        <v/>
      </c>
      <c r="M12" s="91" t="str">
        <f>IFERROR(VLOOKUP($D12,BD!$A$4:$AC$61,2,FALSE),"")</f>
        <v/>
      </c>
      <c r="N12" s="91" t="str">
        <f>IFERROR(VLOOKUP($D12,BD!$A$4:$AC$61,3,FALSE),"")</f>
        <v/>
      </c>
      <c r="O12" s="91" t="str">
        <f>IFERROR(VLOOKUP($D12,BD!$A$4:$AC$61,4,FALSE),"")</f>
        <v/>
      </c>
      <c r="P12" s="51" t="str">
        <f t="shared" si="5"/>
        <v/>
      </c>
      <c r="Q12" s="51" t="str">
        <f t="shared" si="6"/>
        <v/>
      </c>
      <c r="R12" s="51" t="str">
        <f t="shared" si="7"/>
        <v/>
      </c>
      <c r="S12" s="92" t="str">
        <f t="shared" si="8"/>
        <v/>
      </c>
      <c r="T12" s="79">
        <f t="shared" si="3"/>
        <v>0</v>
      </c>
    </row>
    <row r="13" spans="1:21">
      <c r="A13" s="95">
        <v>4</v>
      </c>
      <c r="B13" s="84"/>
      <c r="C13" s="85"/>
      <c r="D13" s="84"/>
      <c r="E13" s="86"/>
      <c r="F13" s="83"/>
      <c r="G13" s="87"/>
      <c r="H13" s="88"/>
      <c r="I13" s="151" t="str">
        <f>IFERROR(VLOOKUP($D13,BD!$A$4:$AC$61,29,FALSE),"")</f>
        <v/>
      </c>
      <c r="J13" s="153" t="str">
        <f>IFERROR(IF(C13="","",VLOOKUP($D13,BD!$A$4:$AC$61,IF(C13=2017,20,IF(C13=2018,21,IF(C13=2019,22,IF(C13=2020,23,IF(C13=2021,24,IF(C13=2022,25,IF(C13=2023,26,27))))))),FALSE)),"")</f>
        <v/>
      </c>
      <c r="K13" s="152" t="str">
        <f>IFERROR(VLOOKUP($D13,BD!$A$4:$AC$61,28,FALSE),"")</f>
        <v/>
      </c>
      <c r="L13" s="51" t="str">
        <f t="shared" si="4"/>
        <v/>
      </c>
      <c r="M13" s="91" t="str">
        <f>IFERROR(VLOOKUP($D13,BD!$A$4:$AC$61,2,FALSE),"")</f>
        <v/>
      </c>
      <c r="N13" s="91" t="str">
        <f>IFERROR(VLOOKUP($D13,BD!$A$4:$AC$61,3,FALSE),"")</f>
        <v/>
      </c>
      <c r="O13" s="91" t="str">
        <f>IFERROR(VLOOKUP($D13,BD!$A$4:$AC$61,4,FALSE),"")</f>
        <v/>
      </c>
      <c r="P13" s="51" t="str">
        <f t="shared" si="5"/>
        <v/>
      </c>
      <c r="Q13" s="51" t="str">
        <f t="shared" si="6"/>
        <v/>
      </c>
      <c r="R13" s="51" t="str">
        <f t="shared" si="7"/>
        <v/>
      </c>
      <c r="S13" s="92" t="str">
        <f t="shared" si="8"/>
        <v/>
      </c>
      <c r="T13" s="79">
        <f t="shared" si="3"/>
        <v>0</v>
      </c>
    </row>
    <row r="14" spans="1:21">
      <c r="A14" s="95">
        <v>5</v>
      </c>
      <c r="B14" s="84"/>
      <c r="C14" s="85"/>
      <c r="D14" s="84"/>
      <c r="E14" s="86"/>
      <c r="F14" s="83"/>
      <c r="G14" s="87"/>
      <c r="H14" s="88"/>
      <c r="I14" s="151" t="str">
        <f>IFERROR(VLOOKUP($D14,BD!$A$4:$AC$61,29,FALSE),"")</f>
        <v/>
      </c>
      <c r="J14" s="153" t="str">
        <f>IFERROR(IF(C14="","",VLOOKUP($D14,BD!$A$4:$AC$61,IF(C14=2017,20,IF(C14=2018,21,IF(C14=2019,22,IF(C14=2020,23,IF(C14=2021,24,IF(C14=2022,25,IF(C14=2023,26,27))))))),FALSE)),"")</f>
        <v/>
      </c>
      <c r="K14" s="152" t="str">
        <f>IFERROR(VLOOKUP($D14,BD!$A$4:$AC$61,28,FALSE),"")</f>
        <v/>
      </c>
      <c r="L14" s="51" t="str">
        <f t="shared" si="4"/>
        <v/>
      </c>
      <c r="M14" s="91" t="str">
        <f>IFERROR(VLOOKUP($D14,BD!$A$4:$AC$61,2,FALSE),"")</f>
        <v/>
      </c>
      <c r="N14" s="91" t="str">
        <f>IFERROR(VLOOKUP($D14,BD!$A$4:$AC$61,3,FALSE),"")</f>
        <v/>
      </c>
      <c r="O14" s="91" t="str">
        <f>IFERROR(VLOOKUP($D14,BD!$A$4:$AC$61,4,FALSE),"")</f>
        <v/>
      </c>
      <c r="P14" s="51" t="str">
        <f t="shared" si="5"/>
        <v/>
      </c>
      <c r="Q14" s="51" t="str">
        <f t="shared" si="6"/>
        <v/>
      </c>
      <c r="R14" s="51" t="str">
        <f t="shared" si="7"/>
        <v/>
      </c>
      <c r="S14" s="92" t="str">
        <f t="shared" si="8"/>
        <v/>
      </c>
      <c r="T14" s="79">
        <f t="shared" si="3"/>
        <v>0</v>
      </c>
    </row>
    <row r="15" spans="1:21">
      <c r="A15" s="95">
        <v>6</v>
      </c>
      <c r="B15" s="84"/>
      <c r="C15" s="85"/>
      <c r="D15" s="84"/>
      <c r="E15" s="86"/>
      <c r="F15" s="83"/>
      <c r="G15" s="87"/>
      <c r="H15" s="88"/>
      <c r="I15" s="151" t="str">
        <f>IFERROR(VLOOKUP($D15,BD!$A$4:$AC$61,29,FALSE),"")</f>
        <v/>
      </c>
      <c r="J15" s="153" t="str">
        <f>IFERROR(IF(C15="","",VLOOKUP($D15,BD!$A$4:$AC$61,IF(C15=2017,20,IF(C15=2018,21,IF(C15=2019,22,IF(C15=2020,23,IF(C15=2021,24,IF(C15=2022,25,IF(C15=2023,26,27))))))),FALSE)),"")</f>
        <v/>
      </c>
      <c r="K15" s="152" t="str">
        <f>IFERROR(VLOOKUP($D15,BD!$A$4:$AC$61,28,FALSE),"")</f>
        <v/>
      </c>
      <c r="L15" s="51" t="str">
        <f t="shared" si="4"/>
        <v/>
      </c>
      <c r="M15" s="91" t="str">
        <f>IFERROR(VLOOKUP($D15,BD!$A$4:$AC$61,2,FALSE),"")</f>
        <v/>
      </c>
      <c r="N15" s="91" t="str">
        <f>IFERROR(VLOOKUP($D15,BD!$A$4:$AC$61,3,FALSE),"")</f>
        <v/>
      </c>
      <c r="O15" s="91" t="str">
        <f>IFERROR(VLOOKUP($D15,BD!$A$4:$AC$61,4,FALSE),"")</f>
        <v/>
      </c>
      <c r="P15" s="51" t="str">
        <f t="shared" si="5"/>
        <v/>
      </c>
      <c r="Q15" s="51" t="str">
        <f t="shared" si="6"/>
        <v/>
      </c>
      <c r="R15" s="51" t="str">
        <f t="shared" si="7"/>
        <v/>
      </c>
      <c r="S15" s="92" t="str">
        <f t="shared" si="8"/>
        <v/>
      </c>
      <c r="T15" s="79">
        <f t="shared" si="3"/>
        <v>0</v>
      </c>
    </row>
    <row r="16" spans="1:21">
      <c r="A16" s="95">
        <v>7</v>
      </c>
      <c r="B16" s="84"/>
      <c r="C16" s="85"/>
      <c r="D16" s="84"/>
      <c r="E16" s="86"/>
      <c r="F16" s="83"/>
      <c r="G16" s="87"/>
      <c r="H16" s="88"/>
      <c r="I16" s="151" t="str">
        <f>IFERROR(VLOOKUP($D16,BD!$A$4:$AC$61,29,FALSE),"")</f>
        <v/>
      </c>
      <c r="J16" s="153" t="str">
        <f>IFERROR(IF(C16="","",VLOOKUP($D16,BD!$A$4:$AC$61,IF(C16=2017,20,IF(C16=2018,21,IF(C16=2019,22,IF(C16=2020,23,IF(C16=2021,24,IF(C16=2022,25,IF(C16=2023,26,27))))))),FALSE)),"")</f>
        <v/>
      </c>
      <c r="K16" s="152" t="str">
        <f>IFERROR(VLOOKUP($D16,BD!$A$4:$AC$61,28,FALSE),"")</f>
        <v/>
      </c>
      <c r="L16" s="51" t="str">
        <f t="shared" si="4"/>
        <v/>
      </c>
      <c r="M16" s="91" t="str">
        <f>IFERROR(VLOOKUP($D16,BD!$A$4:$AC$61,2,FALSE),"")</f>
        <v/>
      </c>
      <c r="N16" s="91" t="str">
        <f>IFERROR(VLOOKUP($D16,BD!$A$4:$AC$61,3,FALSE),"")</f>
        <v/>
      </c>
      <c r="O16" s="91" t="str">
        <f>IFERROR(VLOOKUP($D16,BD!$A$4:$AC$61,4,FALSE),"")</f>
        <v/>
      </c>
      <c r="P16" s="51" t="str">
        <f t="shared" si="5"/>
        <v/>
      </c>
      <c r="Q16" s="51" t="str">
        <f t="shared" si="6"/>
        <v/>
      </c>
      <c r="R16" s="51" t="str">
        <f t="shared" si="7"/>
        <v/>
      </c>
      <c r="S16" s="92" t="str">
        <f t="shared" si="8"/>
        <v/>
      </c>
      <c r="T16" s="79">
        <f t="shared" si="3"/>
        <v>0</v>
      </c>
    </row>
    <row r="17" spans="1:20">
      <c r="A17" s="95">
        <v>8</v>
      </c>
      <c r="B17" s="84"/>
      <c r="C17" s="85"/>
      <c r="D17" s="84"/>
      <c r="E17" s="86"/>
      <c r="F17" s="83"/>
      <c r="G17" s="87"/>
      <c r="H17" s="88"/>
      <c r="I17" s="151" t="str">
        <f>IFERROR(VLOOKUP($D17,BD!$A$4:$AC$61,29,FALSE),"")</f>
        <v/>
      </c>
      <c r="J17" s="153" t="str">
        <f>IFERROR(IF(C17="","",VLOOKUP($D17,BD!$A$4:$AC$61,IF(C17=2017,20,IF(C17=2018,21,IF(C17=2019,22,IF(C17=2020,23,IF(C17=2021,24,IF(C17=2022,25,IF(C17=2023,26,27))))))),FALSE)),"")</f>
        <v/>
      </c>
      <c r="K17" s="152" t="str">
        <f>IFERROR(VLOOKUP($D17,BD!$A$4:$AC$61,28,FALSE),"")</f>
        <v/>
      </c>
      <c r="L17" s="51" t="str">
        <f t="shared" si="4"/>
        <v/>
      </c>
      <c r="M17" s="91" t="str">
        <f>IFERROR(VLOOKUP($D17,BD!$A$4:$AC$61,2,FALSE),"")</f>
        <v/>
      </c>
      <c r="N17" s="91" t="str">
        <f>IFERROR(VLOOKUP($D17,BD!$A$4:$AC$61,3,FALSE),"")</f>
        <v/>
      </c>
      <c r="O17" s="91" t="str">
        <f>IFERROR(VLOOKUP($D17,BD!$A$4:$AC$61,4,FALSE),"")</f>
        <v/>
      </c>
      <c r="P17" s="51" t="str">
        <f t="shared" si="5"/>
        <v/>
      </c>
      <c r="Q17" s="51" t="str">
        <f t="shared" si="6"/>
        <v/>
      </c>
      <c r="R17" s="51" t="str">
        <f t="shared" si="7"/>
        <v/>
      </c>
      <c r="S17" s="92" t="str">
        <f t="shared" si="8"/>
        <v/>
      </c>
      <c r="T17" s="79">
        <f t="shared" si="3"/>
        <v>0</v>
      </c>
    </row>
    <row r="18" spans="1:20">
      <c r="A18" s="95">
        <v>9</v>
      </c>
      <c r="B18" s="84"/>
      <c r="C18" s="85"/>
      <c r="D18" s="84"/>
      <c r="E18" s="86"/>
      <c r="F18" s="83"/>
      <c r="G18" s="87"/>
      <c r="H18" s="88"/>
      <c r="I18" s="151" t="str">
        <f>IFERROR(VLOOKUP($D18,BD!$A$4:$AC$61,29,FALSE),"")</f>
        <v/>
      </c>
      <c r="J18" s="153" t="str">
        <f>IFERROR(IF(C18="","",VLOOKUP($D18,BD!$A$4:$AC$61,IF(C18=2017,20,IF(C18=2018,21,IF(C18=2019,22,IF(C18=2020,23,IF(C18=2021,24,IF(C18=2022,25,IF(C18=2023,26,27))))))),FALSE)),"")</f>
        <v/>
      </c>
      <c r="K18" s="152" t="str">
        <f>IFERROR(VLOOKUP($D18,BD!$A$4:$AC$61,28,FALSE),"")</f>
        <v/>
      </c>
      <c r="L18" s="51" t="str">
        <f t="shared" si="4"/>
        <v/>
      </c>
      <c r="M18" s="91" t="str">
        <f>IFERROR(VLOOKUP($D18,BD!$A$4:$AC$61,2,FALSE),"")</f>
        <v/>
      </c>
      <c r="N18" s="91" t="str">
        <f>IFERROR(VLOOKUP($D18,BD!$A$4:$AC$61,3,FALSE),"")</f>
        <v/>
      </c>
      <c r="O18" s="91" t="str">
        <f>IFERROR(VLOOKUP($D18,BD!$A$4:$AC$61,4,FALSE),"")</f>
        <v/>
      </c>
      <c r="P18" s="51" t="str">
        <f t="shared" si="5"/>
        <v/>
      </c>
      <c r="Q18" s="51" t="str">
        <f t="shared" si="6"/>
        <v/>
      </c>
      <c r="R18" s="51" t="str">
        <f t="shared" si="7"/>
        <v/>
      </c>
      <c r="S18" s="92" t="str">
        <f t="shared" si="8"/>
        <v/>
      </c>
      <c r="T18" s="79">
        <f t="shared" si="3"/>
        <v>0</v>
      </c>
    </row>
    <row r="19" spans="1:20">
      <c r="A19" s="95">
        <v>10</v>
      </c>
      <c r="B19" s="84"/>
      <c r="C19" s="85"/>
      <c r="D19" s="84"/>
      <c r="E19" s="86"/>
      <c r="F19" s="83"/>
      <c r="G19" s="87"/>
      <c r="H19" s="88"/>
      <c r="I19" s="151" t="str">
        <f>IFERROR(VLOOKUP($D19,BD!$A$4:$AC$61,29,FALSE),"")</f>
        <v/>
      </c>
      <c r="J19" s="153" t="str">
        <f>IFERROR(IF(C19="","",VLOOKUP($D19,BD!$A$4:$AC$61,IF(C19=2017,20,IF(C19=2018,21,IF(C19=2019,22,IF(C19=2020,23,IF(C19=2021,24,IF(C19=2022,25,IF(C19=2023,26,27))))))),FALSE)),"")</f>
        <v/>
      </c>
      <c r="K19" s="152" t="str">
        <f>IFERROR(VLOOKUP($D19,BD!$A$4:$AC$61,28,FALSE),"")</f>
        <v/>
      </c>
      <c r="L19" s="51" t="str">
        <f t="shared" si="4"/>
        <v/>
      </c>
      <c r="M19" s="91" t="str">
        <f>IFERROR(VLOOKUP($D19,BD!$A$4:$AC$61,2,FALSE),"")</f>
        <v/>
      </c>
      <c r="N19" s="91" t="str">
        <f>IFERROR(VLOOKUP($D19,BD!$A$4:$AC$61,3,FALSE),"")</f>
        <v/>
      </c>
      <c r="O19" s="91" t="str">
        <f>IFERROR(VLOOKUP($D19,BD!$A$4:$AC$61,4,FALSE),"")</f>
        <v/>
      </c>
      <c r="P19" s="51" t="str">
        <f t="shared" si="5"/>
        <v/>
      </c>
      <c r="Q19" s="51" t="str">
        <f t="shared" si="6"/>
        <v/>
      </c>
      <c r="R19" s="51" t="str">
        <f t="shared" si="7"/>
        <v/>
      </c>
      <c r="S19" s="92" t="str">
        <f t="shared" si="8"/>
        <v/>
      </c>
      <c r="T19" s="79">
        <f t="shared" si="3"/>
        <v>0</v>
      </c>
    </row>
    <row r="20" spans="1:20">
      <c r="A20" s="95">
        <v>11</v>
      </c>
      <c r="B20" s="84"/>
      <c r="C20" s="85"/>
      <c r="D20" s="84"/>
      <c r="E20" s="86"/>
      <c r="F20" s="83"/>
      <c r="G20" s="87"/>
      <c r="H20" s="88"/>
      <c r="I20" s="151" t="str">
        <f>IFERROR(VLOOKUP($D20,BD!$A$4:$AC$61,29,FALSE),"")</f>
        <v/>
      </c>
      <c r="J20" s="153" t="str">
        <f>IFERROR(IF(C20="","",VLOOKUP($D20,BD!$A$4:$AC$61,IF(C20=2017,20,IF(C20=2018,21,IF(C20=2019,22,IF(C20=2020,23,IF(C20=2021,24,IF(C20=2022,25,IF(C20=2023,26,27))))))),FALSE)),"")</f>
        <v/>
      </c>
      <c r="K20" s="152" t="str">
        <f>IFERROR(VLOOKUP($D20,BD!$A$4:$AC$61,28,FALSE),"")</f>
        <v/>
      </c>
      <c r="L20" s="51" t="str">
        <f t="shared" si="4"/>
        <v/>
      </c>
      <c r="M20" s="91" t="str">
        <f>IFERROR(VLOOKUP($D20,BD!$A$4:$AC$61,2,FALSE),"")</f>
        <v/>
      </c>
      <c r="N20" s="91" t="str">
        <f>IFERROR(VLOOKUP($D20,BD!$A$4:$AC$61,3,FALSE),"")</f>
        <v/>
      </c>
      <c r="O20" s="91" t="str">
        <f>IFERROR(VLOOKUP($D20,BD!$A$4:$AC$61,4,FALSE),"")</f>
        <v/>
      </c>
      <c r="P20" s="51" t="str">
        <f t="shared" si="5"/>
        <v/>
      </c>
      <c r="Q20" s="51" t="str">
        <f t="shared" si="6"/>
        <v/>
      </c>
      <c r="R20" s="51" t="str">
        <f t="shared" si="7"/>
        <v/>
      </c>
      <c r="S20" s="92" t="str">
        <f t="shared" si="8"/>
        <v/>
      </c>
      <c r="T20" s="79">
        <f t="shared" si="3"/>
        <v>0</v>
      </c>
    </row>
    <row r="21" spans="1:20">
      <c r="A21" s="95">
        <v>12</v>
      </c>
      <c r="B21" s="84"/>
      <c r="C21" s="85"/>
      <c r="D21" s="84"/>
      <c r="E21" s="86"/>
      <c r="F21" s="83"/>
      <c r="G21" s="87"/>
      <c r="H21" s="88"/>
      <c r="I21" s="151" t="str">
        <f>IFERROR(VLOOKUP($D21,BD!$A$4:$AC$61,29,FALSE),"")</f>
        <v/>
      </c>
      <c r="J21" s="153" t="str">
        <f>IFERROR(IF(C21="","",VLOOKUP($D21,BD!$A$4:$AC$61,IF(C21=2017,20,IF(C21=2018,21,IF(C21=2019,22,IF(C21=2020,23,IF(C21=2021,24,IF(C21=2022,25,IF(C21=2023,26,27))))))),FALSE)),"")</f>
        <v/>
      </c>
      <c r="K21" s="152" t="str">
        <f>IFERROR(VLOOKUP($D21,BD!$A$4:$AC$61,28,FALSE),"")</f>
        <v/>
      </c>
      <c r="L21" s="51" t="str">
        <f t="shared" si="4"/>
        <v/>
      </c>
      <c r="M21" s="91" t="str">
        <f>IFERROR(VLOOKUP($D21,BD!$A$4:$AC$61,2,FALSE),"")</f>
        <v/>
      </c>
      <c r="N21" s="91" t="str">
        <f>IFERROR(VLOOKUP($D21,BD!$A$4:$AC$61,3,FALSE),"")</f>
        <v/>
      </c>
      <c r="O21" s="91" t="str">
        <f>IFERROR(VLOOKUP($D21,BD!$A$4:$AC$61,4,FALSE),"")</f>
        <v/>
      </c>
      <c r="P21" s="51" t="str">
        <f t="shared" si="5"/>
        <v/>
      </c>
      <c r="Q21" s="51" t="str">
        <f t="shared" si="6"/>
        <v/>
      </c>
      <c r="R21" s="51" t="str">
        <f t="shared" si="7"/>
        <v/>
      </c>
      <c r="S21" s="92" t="str">
        <f t="shared" si="8"/>
        <v/>
      </c>
      <c r="T21" s="79">
        <f t="shared" si="3"/>
        <v>0</v>
      </c>
    </row>
    <row r="22" spans="1:20">
      <c r="A22" s="95">
        <v>13</v>
      </c>
      <c r="B22" s="84"/>
      <c r="C22" s="85"/>
      <c r="D22" s="84"/>
      <c r="E22" s="86"/>
      <c r="F22" s="83"/>
      <c r="G22" s="87"/>
      <c r="H22" s="88"/>
      <c r="I22" s="151" t="str">
        <f>IFERROR(VLOOKUP($D22,BD!$A$4:$AC$61,29,FALSE),"")</f>
        <v/>
      </c>
      <c r="J22" s="153" t="str">
        <f>IFERROR(IF(C22="","",VLOOKUP($D22,BD!$A$4:$AC$61,IF(C22=2017,20,IF(C22=2018,21,IF(C22=2019,22,IF(C22=2020,23,IF(C22=2021,24,IF(C22=2022,25,IF(C22=2023,26,27))))))),FALSE)),"")</f>
        <v/>
      </c>
      <c r="K22" s="152" t="str">
        <f>IFERROR(VLOOKUP($D22,BD!$A$4:$AC$61,28,FALSE),"")</f>
        <v/>
      </c>
      <c r="L22" s="51" t="str">
        <f t="shared" si="4"/>
        <v/>
      </c>
      <c r="M22" s="91" t="str">
        <f>IFERROR(VLOOKUP($D22,BD!$A$4:$AC$61,2,FALSE),"")</f>
        <v/>
      </c>
      <c r="N22" s="91" t="str">
        <f>IFERROR(VLOOKUP($D22,BD!$A$4:$AC$61,3,FALSE),"")</f>
        <v/>
      </c>
      <c r="O22" s="91" t="str">
        <f>IFERROR(VLOOKUP($D22,BD!$A$4:$AC$61,4,FALSE),"")</f>
        <v/>
      </c>
      <c r="P22" s="51" t="str">
        <f t="shared" si="5"/>
        <v/>
      </c>
      <c r="Q22" s="51" t="str">
        <f t="shared" si="6"/>
        <v/>
      </c>
      <c r="R22" s="51" t="str">
        <f t="shared" si="7"/>
        <v/>
      </c>
      <c r="S22" s="92" t="str">
        <f t="shared" si="8"/>
        <v/>
      </c>
      <c r="T22" s="79">
        <f t="shared" si="3"/>
        <v>0</v>
      </c>
    </row>
    <row r="23" spans="1:20">
      <c r="A23" s="95">
        <v>14</v>
      </c>
      <c r="B23" s="84"/>
      <c r="C23" s="85"/>
      <c r="D23" s="84"/>
      <c r="E23" s="86"/>
      <c r="F23" s="83"/>
      <c r="G23" s="87"/>
      <c r="H23" s="88"/>
      <c r="I23" s="151" t="str">
        <f>IFERROR(VLOOKUP($D23,BD!$A$4:$AC$61,29,FALSE),"")</f>
        <v/>
      </c>
      <c r="J23" s="153" t="str">
        <f>IFERROR(IF(C23="","",VLOOKUP($D23,BD!$A$4:$AC$61,IF(C23=2017,20,IF(C23=2018,21,IF(C23=2019,22,IF(C23=2020,23,IF(C23=2021,24,IF(C23=2022,25,IF(C23=2023,26,27))))))),FALSE)),"")</f>
        <v/>
      </c>
      <c r="K23" s="152" t="str">
        <f>IFERROR(VLOOKUP($D23,BD!$A$4:$AC$61,28,FALSE),"")</f>
        <v/>
      </c>
      <c r="L23" s="51" t="str">
        <f t="shared" ref="L23:L74" si="9">IFERROR(IF(OR(T23=1,T23=2,T23=4),IF(K23="MJ/bl",IF(T23=4,IF(H23="KJ",E23/1000,E23),IF(T23=2,IF(G23="L",E23/158.9873*J23,E23/0.1589873*J23),IF(F23="KG",E23/I23/0.1589873*J23,E23*1000/I23/0.1589873*J23))),IF(K23="MJ/m3",IF(T23=4,IF(H23="KJ",E23/1000,E23),IF(T23=2,IF(G23="L",E23/1000*J23,E23*J23),IF(F23="Kg",E23/I23*J23,E23*1000/I23*J23))),IF(T23=4,IF(H23="KJ",E23/1000,E23),IF(T23=2,IF(G23="L",E23*I23/1000/1000*J23,E23*I23*J23/1000),IF(F23="Kg",E23/1000*J23,E23*J23))))),""),"")</f>
        <v/>
      </c>
      <c r="M23" s="91" t="str">
        <f>IFERROR(VLOOKUP($D23,BD!$A$4:$AC$61,2,FALSE),"")</f>
        <v/>
      </c>
      <c r="N23" s="91" t="str">
        <f>IFERROR(VLOOKUP($D23,BD!$A$4:$AC$61,3,FALSE),"")</f>
        <v/>
      </c>
      <c r="O23" s="91" t="str">
        <f>IFERROR(VLOOKUP($D23,BD!$A$4:$AC$61,4,FALSE),"")</f>
        <v/>
      </c>
      <c r="P23" s="51" t="str">
        <f t="shared" si="5"/>
        <v/>
      </c>
      <c r="Q23" s="51" t="str">
        <f t="shared" si="6"/>
        <v/>
      </c>
      <c r="R23" s="51" t="str">
        <f t="shared" si="7"/>
        <v/>
      </c>
      <c r="S23" s="92" t="str">
        <f t="shared" si="8"/>
        <v/>
      </c>
      <c r="T23" s="79">
        <f t="shared" ref="T23:T41" si="10">IF(COUNTA(F23),1,0)+IF(COUNTA(G23),2,0)+IF(COUNTA(H23),4,0)</f>
        <v>0</v>
      </c>
    </row>
    <row r="24" spans="1:20">
      <c r="A24" s="95">
        <v>15</v>
      </c>
      <c r="B24" s="84"/>
      <c r="C24" s="85"/>
      <c r="D24" s="84"/>
      <c r="E24" s="86"/>
      <c r="F24" s="83"/>
      <c r="G24" s="87"/>
      <c r="H24" s="88"/>
      <c r="I24" s="151" t="str">
        <f>IFERROR(VLOOKUP($D24,BD!$A$4:$AC$61,29,FALSE),"")</f>
        <v/>
      </c>
      <c r="J24" s="153" t="str">
        <f>IFERROR(IF(C24="","",VLOOKUP($D24,BD!$A$4:$AC$61,IF(C24=2017,20,IF(C24=2018,21,IF(C24=2019,22,IF(C24=2020,23,IF(C24=2021,24,IF(C24=2022,25,IF(C24=2023,26,27))))))),FALSE)),"")</f>
        <v/>
      </c>
      <c r="K24" s="152" t="str">
        <f>IFERROR(VLOOKUP($D24,BD!$A$4:$AC$61,28,FALSE),"")</f>
        <v/>
      </c>
      <c r="L24" s="51" t="str">
        <f t="shared" si="9"/>
        <v/>
      </c>
      <c r="M24" s="91" t="str">
        <f>IFERROR(VLOOKUP($D24,BD!$A$4:$AC$61,2,FALSE),"")</f>
        <v/>
      </c>
      <c r="N24" s="91" t="str">
        <f>IFERROR(VLOOKUP($D24,BD!$A$4:$AC$61,3,FALSE),"")</f>
        <v/>
      </c>
      <c r="O24" s="91" t="str">
        <f>IFERROR(VLOOKUP($D24,BD!$A$4:$AC$61,4,FALSE),"")</f>
        <v/>
      </c>
      <c r="P24" s="51" t="str">
        <f t="shared" si="5"/>
        <v/>
      </c>
      <c r="Q24" s="51" t="str">
        <f t="shared" si="6"/>
        <v/>
      </c>
      <c r="R24" s="51" t="str">
        <f t="shared" si="7"/>
        <v/>
      </c>
      <c r="S24" s="92" t="str">
        <f t="shared" si="8"/>
        <v/>
      </c>
      <c r="T24" s="79">
        <f t="shared" si="10"/>
        <v>0</v>
      </c>
    </row>
    <row r="25" spans="1:20">
      <c r="A25" s="95">
        <v>16</v>
      </c>
      <c r="B25" s="84"/>
      <c r="C25" s="85"/>
      <c r="D25" s="84"/>
      <c r="E25" s="86"/>
      <c r="F25" s="83"/>
      <c r="G25" s="87"/>
      <c r="H25" s="88"/>
      <c r="I25" s="151" t="str">
        <f>IFERROR(VLOOKUP($D25,BD!$A$4:$AC$61,29,FALSE),"")</f>
        <v/>
      </c>
      <c r="J25" s="153" t="str">
        <f>IFERROR(IF(C25="","",VLOOKUP($D25,BD!$A$4:$AC$61,IF(C25=2017,20,IF(C25=2018,21,IF(C25=2019,22,IF(C25=2020,23,IF(C25=2021,24,IF(C25=2022,25,IF(C25=2023,26,27))))))),FALSE)),"")</f>
        <v/>
      </c>
      <c r="K25" s="152" t="str">
        <f>IFERROR(VLOOKUP($D25,BD!$A$4:$AC$61,28,FALSE),"")</f>
        <v/>
      </c>
      <c r="L25" s="51" t="str">
        <f t="shared" si="9"/>
        <v/>
      </c>
      <c r="M25" s="91" t="str">
        <f>IFERROR(VLOOKUP($D25,BD!$A$4:$AC$61,2,FALSE),"")</f>
        <v/>
      </c>
      <c r="N25" s="91" t="str">
        <f>IFERROR(VLOOKUP($D25,BD!$A$4:$AC$61,3,FALSE),"")</f>
        <v/>
      </c>
      <c r="O25" s="91" t="str">
        <f>IFERROR(VLOOKUP($D25,BD!$A$4:$AC$61,4,FALSE),"")</f>
        <v/>
      </c>
      <c r="P25" s="51" t="str">
        <f t="shared" si="5"/>
        <v/>
      </c>
      <c r="Q25" s="51" t="str">
        <f t="shared" si="6"/>
        <v/>
      </c>
      <c r="R25" s="51" t="str">
        <f t="shared" si="7"/>
        <v/>
      </c>
      <c r="S25" s="92" t="str">
        <f t="shared" si="8"/>
        <v/>
      </c>
      <c r="T25" s="79">
        <f t="shared" si="10"/>
        <v>0</v>
      </c>
    </row>
    <row r="26" spans="1:20">
      <c r="A26" s="95">
        <v>17</v>
      </c>
      <c r="B26" s="84"/>
      <c r="C26" s="85"/>
      <c r="D26" s="84"/>
      <c r="E26" s="86"/>
      <c r="F26" s="83"/>
      <c r="G26" s="87"/>
      <c r="H26" s="88"/>
      <c r="I26" s="151" t="str">
        <f>IFERROR(VLOOKUP($D26,BD!$A$4:$AC$61,29,FALSE),"")</f>
        <v/>
      </c>
      <c r="J26" s="153" t="str">
        <f>IFERROR(IF(C26="","",VLOOKUP($D26,BD!$A$4:$AC$61,IF(C26=2017,20,IF(C26=2018,21,IF(C26=2019,22,IF(C26=2020,23,IF(C26=2021,24,IF(C26=2022,25,IF(C26=2023,26,27))))))),FALSE)),"")</f>
        <v/>
      </c>
      <c r="K26" s="152" t="str">
        <f>IFERROR(VLOOKUP($D26,BD!$A$4:$AC$61,28,FALSE),"")</f>
        <v/>
      </c>
      <c r="L26" s="51" t="str">
        <f t="shared" si="9"/>
        <v/>
      </c>
      <c r="M26" s="91" t="str">
        <f>IFERROR(VLOOKUP($D26,BD!$A$4:$AC$61,2,FALSE),"")</f>
        <v/>
      </c>
      <c r="N26" s="91" t="str">
        <f>IFERROR(VLOOKUP($D26,BD!$A$4:$AC$61,3,FALSE),"")</f>
        <v/>
      </c>
      <c r="O26" s="91" t="str">
        <f>IFERROR(VLOOKUP($D26,BD!$A$4:$AC$61,4,FALSE),"")</f>
        <v/>
      </c>
      <c r="P26" s="51" t="str">
        <f t="shared" si="5"/>
        <v/>
      </c>
      <c r="Q26" s="51" t="str">
        <f t="shared" si="6"/>
        <v/>
      </c>
      <c r="R26" s="51" t="str">
        <f t="shared" si="7"/>
        <v/>
      </c>
      <c r="S26" s="92" t="str">
        <f t="shared" si="8"/>
        <v/>
      </c>
      <c r="T26" s="79">
        <f t="shared" si="10"/>
        <v>0</v>
      </c>
    </row>
    <row r="27" spans="1:20">
      <c r="A27" s="95">
        <v>18</v>
      </c>
      <c r="B27" s="84"/>
      <c r="C27" s="85"/>
      <c r="D27" s="84"/>
      <c r="E27" s="86"/>
      <c r="F27" s="83"/>
      <c r="G27" s="87"/>
      <c r="H27" s="88"/>
      <c r="I27" s="151" t="str">
        <f>IFERROR(VLOOKUP($D27,BD!$A$4:$AC$61,29,FALSE),"")</f>
        <v/>
      </c>
      <c r="J27" s="153" t="str">
        <f>IFERROR(IF(C27="","",VLOOKUP($D27,BD!$A$4:$AC$61,IF(C27=2017,20,IF(C27=2018,21,IF(C27=2019,22,IF(C27=2020,23,IF(C27=2021,24,IF(C27=2022,25,IF(C27=2023,26,27))))))),FALSE)),"")</f>
        <v/>
      </c>
      <c r="K27" s="152" t="str">
        <f>IFERROR(VLOOKUP($D27,BD!$A$4:$AC$61,28,FALSE),"")</f>
        <v/>
      </c>
      <c r="L27" s="51" t="str">
        <f t="shared" si="9"/>
        <v/>
      </c>
      <c r="M27" s="91" t="str">
        <f>IFERROR(VLOOKUP($D27,BD!$A$4:$AC$61,2,FALSE),"")</f>
        <v/>
      </c>
      <c r="N27" s="91" t="str">
        <f>IFERROR(VLOOKUP($D27,BD!$A$4:$AC$61,3,FALSE),"")</f>
        <v/>
      </c>
      <c r="O27" s="91" t="str">
        <f>IFERROR(VLOOKUP($D27,BD!$A$4:$AC$61,4,FALSE),"")</f>
        <v/>
      </c>
      <c r="P27" s="51" t="str">
        <f t="shared" si="5"/>
        <v/>
      </c>
      <c r="Q27" s="51" t="str">
        <f t="shared" si="6"/>
        <v/>
      </c>
      <c r="R27" s="51" t="str">
        <f t="shared" si="7"/>
        <v/>
      </c>
      <c r="S27" s="92" t="str">
        <f t="shared" si="8"/>
        <v/>
      </c>
      <c r="T27" s="79">
        <f t="shared" si="10"/>
        <v>0</v>
      </c>
    </row>
    <row r="28" spans="1:20">
      <c r="A28" s="95">
        <v>19</v>
      </c>
      <c r="B28" s="84"/>
      <c r="C28" s="85"/>
      <c r="D28" s="84"/>
      <c r="E28" s="86"/>
      <c r="F28" s="83"/>
      <c r="G28" s="87"/>
      <c r="H28" s="88"/>
      <c r="I28" s="151" t="str">
        <f>IFERROR(VLOOKUP($D28,BD!$A$4:$AC$61,29,FALSE),"")</f>
        <v/>
      </c>
      <c r="J28" s="153" t="str">
        <f>IFERROR(IF(C28="","",VLOOKUP($D28,BD!$A$4:$AC$61,IF(C28=2017,20,IF(C28=2018,21,IF(C28=2019,22,IF(C28=2020,23,IF(C28=2021,24,IF(C28=2022,25,IF(C28=2023,26,27))))))),FALSE)),"")</f>
        <v/>
      </c>
      <c r="K28" s="152" t="str">
        <f>IFERROR(VLOOKUP($D28,BD!$A$4:$AC$61,28,FALSE),"")</f>
        <v/>
      </c>
      <c r="L28" s="51" t="str">
        <f t="shared" si="9"/>
        <v/>
      </c>
      <c r="M28" s="91" t="str">
        <f>IFERROR(VLOOKUP($D28,BD!$A$4:$AC$61,2,FALSE),"")</f>
        <v/>
      </c>
      <c r="N28" s="91" t="str">
        <f>IFERROR(VLOOKUP($D28,BD!$A$4:$AC$61,3,FALSE),"")</f>
        <v/>
      </c>
      <c r="O28" s="91" t="str">
        <f>IFERROR(VLOOKUP($D28,BD!$A$4:$AC$61,4,FALSE),"")</f>
        <v/>
      </c>
      <c r="P28" s="51" t="str">
        <f t="shared" si="5"/>
        <v/>
      </c>
      <c r="Q28" s="51" t="str">
        <f t="shared" si="6"/>
        <v/>
      </c>
      <c r="R28" s="51" t="str">
        <f t="shared" si="7"/>
        <v/>
      </c>
      <c r="S28" s="92" t="str">
        <f t="shared" si="8"/>
        <v/>
      </c>
      <c r="T28" s="79">
        <f t="shared" si="10"/>
        <v>0</v>
      </c>
    </row>
    <row r="29" spans="1:20">
      <c r="A29" s="95">
        <v>20</v>
      </c>
      <c r="B29" s="84"/>
      <c r="C29" s="85"/>
      <c r="D29" s="84"/>
      <c r="E29" s="86"/>
      <c r="F29" s="83"/>
      <c r="G29" s="87"/>
      <c r="H29" s="88"/>
      <c r="I29" s="151" t="str">
        <f>IFERROR(VLOOKUP($D29,BD!$A$4:$AC$61,29,FALSE),"")</f>
        <v/>
      </c>
      <c r="J29" s="153" t="str">
        <f>IFERROR(IF(C29="","",VLOOKUP($D29,BD!$A$4:$AC$61,IF(C29=2017,20,IF(C29=2018,21,IF(C29=2019,22,IF(C29=2020,23,IF(C29=2021,24,IF(C29=2022,25,IF(C29=2023,26,27))))))),FALSE)),"")</f>
        <v/>
      </c>
      <c r="K29" s="152" t="str">
        <f>IFERROR(VLOOKUP($D29,BD!$A$4:$AC$61,28,FALSE),"")</f>
        <v/>
      </c>
      <c r="L29" s="51" t="str">
        <f t="shared" si="9"/>
        <v/>
      </c>
      <c r="M29" s="91" t="str">
        <f>IFERROR(VLOOKUP($D29,BD!$A$4:$AC$61,2,FALSE),"")</f>
        <v/>
      </c>
      <c r="N29" s="91" t="str">
        <f>IFERROR(VLOOKUP($D29,BD!$A$4:$AC$61,3,FALSE),"")</f>
        <v/>
      </c>
      <c r="O29" s="91" t="str">
        <f>IFERROR(VLOOKUP($D29,BD!$A$4:$AC$61,4,FALSE),"")</f>
        <v/>
      </c>
      <c r="P29" s="51" t="str">
        <f t="shared" si="5"/>
        <v/>
      </c>
      <c r="Q29" s="51" t="str">
        <f t="shared" si="6"/>
        <v/>
      </c>
      <c r="R29" s="51" t="str">
        <f t="shared" si="7"/>
        <v/>
      </c>
      <c r="S29" s="92" t="str">
        <f t="shared" si="8"/>
        <v/>
      </c>
      <c r="T29" s="79">
        <f t="shared" si="10"/>
        <v>0</v>
      </c>
    </row>
    <row r="30" spans="1:20">
      <c r="A30" s="95">
        <v>21</v>
      </c>
      <c r="B30" s="84"/>
      <c r="C30" s="85"/>
      <c r="D30" s="84"/>
      <c r="E30" s="86"/>
      <c r="F30" s="83"/>
      <c r="G30" s="87"/>
      <c r="H30" s="88"/>
      <c r="I30" s="151" t="str">
        <f>IFERROR(VLOOKUP($D30,BD!$A$4:$AC$61,29,FALSE),"")</f>
        <v/>
      </c>
      <c r="J30" s="153" t="str">
        <f>IFERROR(IF(C30="","",VLOOKUP($D30,BD!$A$4:$AC$61,IF(C30=2017,20,IF(C30=2018,21,IF(C30=2019,22,IF(C30=2020,23,IF(C30=2021,24,IF(C30=2022,25,IF(C30=2023,26,27))))))),FALSE)),"")</f>
        <v/>
      </c>
      <c r="K30" s="152" t="str">
        <f>IFERROR(VLOOKUP($D30,BD!$A$4:$AC$61,28,FALSE),"")</f>
        <v/>
      </c>
      <c r="L30" s="51" t="str">
        <f t="shared" si="9"/>
        <v/>
      </c>
      <c r="M30" s="91" t="str">
        <f>IFERROR(VLOOKUP($D30,BD!$A$4:$AC$61,2,FALSE),"")</f>
        <v/>
      </c>
      <c r="N30" s="91" t="str">
        <f>IFERROR(VLOOKUP($D30,BD!$A$4:$AC$61,3,FALSE),"")</f>
        <v/>
      </c>
      <c r="O30" s="91" t="str">
        <f>IFERROR(VLOOKUP($D30,BD!$A$4:$AC$61,4,FALSE),"")</f>
        <v/>
      </c>
      <c r="P30" s="51" t="str">
        <f t="shared" si="5"/>
        <v/>
      </c>
      <c r="Q30" s="51" t="str">
        <f t="shared" si="6"/>
        <v/>
      </c>
      <c r="R30" s="51" t="str">
        <f t="shared" si="7"/>
        <v/>
      </c>
      <c r="S30" s="92" t="str">
        <f t="shared" si="8"/>
        <v/>
      </c>
      <c r="T30" s="79">
        <f t="shared" si="10"/>
        <v>0</v>
      </c>
    </row>
    <row r="31" spans="1:20">
      <c r="A31" s="95">
        <v>22</v>
      </c>
      <c r="B31" s="84"/>
      <c r="C31" s="85"/>
      <c r="D31" s="84"/>
      <c r="E31" s="86"/>
      <c r="F31" s="83"/>
      <c r="G31" s="87"/>
      <c r="H31" s="88"/>
      <c r="I31" s="151" t="str">
        <f>IFERROR(VLOOKUP($D31,BD!$A$4:$AC$61,29,FALSE),"")</f>
        <v/>
      </c>
      <c r="J31" s="153" t="str">
        <f>IFERROR(IF(C31="","",VLOOKUP($D31,BD!$A$4:$AC$61,IF(C31=2017,20,IF(C31=2018,21,IF(C31=2019,22,IF(C31=2020,23,IF(C31=2021,24,IF(C31=2022,25,IF(C31=2023,26,27))))))),FALSE)),"")</f>
        <v/>
      </c>
      <c r="K31" s="152" t="str">
        <f>IFERROR(VLOOKUP($D31,BD!$A$4:$AC$61,28,FALSE),"")</f>
        <v/>
      </c>
      <c r="L31" s="51" t="str">
        <f t="shared" si="9"/>
        <v/>
      </c>
      <c r="M31" s="91" t="str">
        <f>IFERROR(VLOOKUP($D31,BD!$A$4:$AC$61,2,FALSE),"")</f>
        <v/>
      </c>
      <c r="N31" s="91" t="str">
        <f>IFERROR(VLOOKUP($D31,BD!$A$4:$AC$61,3,FALSE),"")</f>
        <v/>
      </c>
      <c r="O31" s="91" t="str">
        <f>IFERROR(VLOOKUP($D31,BD!$A$4:$AC$61,4,FALSE),"")</f>
        <v/>
      </c>
      <c r="P31" s="51" t="str">
        <f t="shared" si="5"/>
        <v/>
      </c>
      <c r="Q31" s="51" t="str">
        <f t="shared" si="6"/>
        <v/>
      </c>
      <c r="R31" s="51" t="str">
        <f t="shared" si="7"/>
        <v/>
      </c>
      <c r="S31" s="92" t="str">
        <f t="shared" si="8"/>
        <v/>
      </c>
      <c r="T31" s="79">
        <f t="shared" si="10"/>
        <v>0</v>
      </c>
    </row>
    <row r="32" spans="1:20">
      <c r="A32" s="95">
        <v>23</v>
      </c>
      <c r="B32" s="84"/>
      <c r="C32" s="85"/>
      <c r="D32" s="84"/>
      <c r="E32" s="86"/>
      <c r="F32" s="83"/>
      <c r="G32" s="87"/>
      <c r="H32" s="88"/>
      <c r="I32" s="151" t="str">
        <f>IFERROR(VLOOKUP($D32,BD!$A$4:$AC$61,29,FALSE),"")</f>
        <v/>
      </c>
      <c r="J32" s="153" t="str">
        <f>IFERROR(IF(C32="","",VLOOKUP($D32,BD!$A$4:$AC$61,IF(C32=2017,20,IF(C32=2018,21,IF(C32=2019,22,IF(C32=2020,23,IF(C32=2021,24,IF(C32=2022,25,IF(C32=2023,26,27))))))),FALSE)),"")</f>
        <v/>
      </c>
      <c r="K32" s="152" t="str">
        <f>IFERROR(VLOOKUP($D32,BD!$A$4:$AC$61,28,FALSE),"")</f>
        <v/>
      </c>
      <c r="L32" s="51" t="str">
        <f t="shared" si="9"/>
        <v/>
      </c>
      <c r="M32" s="91" t="str">
        <f>IFERROR(VLOOKUP($D32,BD!$A$4:$AC$61,2,FALSE),"")</f>
        <v/>
      </c>
      <c r="N32" s="91" t="str">
        <f>IFERROR(VLOOKUP($D32,BD!$A$4:$AC$61,3,FALSE),"")</f>
        <v/>
      </c>
      <c r="O32" s="91" t="str">
        <f>IFERROR(VLOOKUP($D32,BD!$A$4:$AC$61,4,FALSE),"")</f>
        <v/>
      </c>
      <c r="P32" s="51" t="str">
        <f t="shared" si="5"/>
        <v/>
      </c>
      <c r="Q32" s="51" t="str">
        <f t="shared" si="6"/>
        <v/>
      </c>
      <c r="R32" s="51" t="str">
        <f t="shared" si="7"/>
        <v/>
      </c>
      <c r="S32" s="92" t="str">
        <f t="shared" si="8"/>
        <v/>
      </c>
      <c r="T32" s="79">
        <f t="shared" si="10"/>
        <v>0</v>
      </c>
    </row>
    <row r="33" spans="1:20">
      <c r="A33" s="95">
        <v>24</v>
      </c>
      <c r="B33" s="84"/>
      <c r="C33" s="85"/>
      <c r="D33" s="84"/>
      <c r="E33" s="86"/>
      <c r="F33" s="83"/>
      <c r="G33" s="87"/>
      <c r="H33" s="88"/>
      <c r="I33" s="151" t="str">
        <f>IFERROR(VLOOKUP($D33,BD!$A$4:$AC$61,29,FALSE),"")</f>
        <v/>
      </c>
      <c r="J33" s="153" t="str">
        <f>IFERROR(IF(C33="","",VLOOKUP($D33,BD!$A$4:$AC$61,IF(C33=2017,20,IF(C33=2018,21,IF(C33=2019,22,IF(C33=2020,23,IF(C33=2021,24,IF(C33=2022,25,IF(C33=2023,26,27))))))),FALSE)),"")</f>
        <v/>
      </c>
      <c r="K33" s="152" t="str">
        <f>IFERROR(VLOOKUP($D33,BD!$A$4:$AC$61,28,FALSE),"")</f>
        <v/>
      </c>
      <c r="L33" s="51" t="str">
        <f t="shared" si="9"/>
        <v/>
      </c>
      <c r="M33" s="91" t="str">
        <f>IFERROR(VLOOKUP($D33,BD!$A$4:$AC$61,2,FALSE),"")</f>
        <v/>
      </c>
      <c r="N33" s="91" t="str">
        <f>IFERROR(VLOOKUP($D33,BD!$A$4:$AC$61,3,FALSE),"")</f>
        <v/>
      </c>
      <c r="O33" s="91" t="str">
        <f>IFERROR(VLOOKUP($D33,BD!$A$4:$AC$61,4,FALSE),"")</f>
        <v/>
      </c>
      <c r="P33" s="51" t="str">
        <f t="shared" si="5"/>
        <v/>
      </c>
      <c r="Q33" s="51" t="str">
        <f t="shared" si="6"/>
        <v/>
      </c>
      <c r="R33" s="51" t="str">
        <f t="shared" si="7"/>
        <v/>
      </c>
      <c r="S33" s="92" t="str">
        <f t="shared" si="8"/>
        <v/>
      </c>
      <c r="T33" s="79">
        <f t="shared" si="10"/>
        <v>0</v>
      </c>
    </row>
    <row r="34" spans="1:20">
      <c r="A34" s="95">
        <v>25</v>
      </c>
      <c r="B34" s="84"/>
      <c r="C34" s="85"/>
      <c r="D34" s="84"/>
      <c r="E34" s="86"/>
      <c r="F34" s="83"/>
      <c r="G34" s="87"/>
      <c r="H34" s="88"/>
      <c r="I34" s="151" t="str">
        <f>IFERROR(VLOOKUP($D34,BD!$A$4:$AC$61,29,FALSE),"")</f>
        <v/>
      </c>
      <c r="J34" s="153" t="str">
        <f>IFERROR(IF(C34="","",VLOOKUP($D34,BD!$A$4:$AC$61,IF(C34=2017,20,IF(C34=2018,21,IF(C34=2019,22,IF(C34=2020,23,IF(C34=2021,24,IF(C34=2022,25,IF(C34=2023,26,27))))))),FALSE)),"")</f>
        <v/>
      </c>
      <c r="K34" s="152" t="str">
        <f>IFERROR(VLOOKUP($D34,BD!$A$4:$AC$61,28,FALSE),"")</f>
        <v/>
      </c>
      <c r="L34" s="51" t="str">
        <f t="shared" si="9"/>
        <v/>
      </c>
      <c r="M34" s="91" t="str">
        <f>IFERROR(VLOOKUP($D34,BD!$A$4:$AC$61,2,FALSE),"")</f>
        <v/>
      </c>
      <c r="N34" s="91" t="str">
        <f>IFERROR(VLOOKUP($D34,BD!$A$4:$AC$61,3,FALSE),"")</f>
        <v/>
      </c>
      <c r="O34" s="91" t="str">
        <f>IFERROR(VLOOKUP($D34,BD!$A$4:$AC$61,4,FALSE),"")</f>
        <v/>
      </c>
      <c r="P34" s="51" t="str">
        <f t="shared" si="5"/>
        <v/>
      </c>
      <c r="Q34" s="51" t="str">
        <f t="shared" si="6"/>
        <v/>
      </c>
      <c r="R34" s="51" t="str">
        <f t="shared" si="7"/>
        <v/>
      </c>
      <c r="S34" s="92" t="str">
        <f t="shared" si="8"/>
        <v/>
      </c>
      <c r="T34" s="79">
        <f t="shared" si="10"/>
        <v>0</v>
      </c>
    </row>
    <row r="35" spans="1:20">
      <c r="A35" s="95">
        <v>26</v>
      </c>
      <c r="B35" s="84"/>
      <c r="C35" s="85"/>
      <c r="D35" s="84"/>
      <c r="E35" s="86"/>
      <c r="F35" s="83"/>
      <c r="G35" s="87"/>
      <c r="H35" s="88"/>
      <c r="I35" s="151" t="str">
        <f>IFERROR(VLOOKUP($D35,BD!$A$4:$AC$61,29,FALSE),"")</f>
        <v/>
      </c>
      <c r="J35" s="153" t="str">
        <f>IFERROR(IF(C35="","",VLOOKUP($D35,BD!$A$4:$AC$61,IF(C35=2017,20,IF(C35=2018,21,IF(C35=2019,22,IF(C35=2020,23,IF(C35=2021,24,IF(C35=2022,25,IF(C35=2023,26,27))))))),FALSE)),"")</f>
        <v/>
      </c>
      <c r="K35" s="152" t="str">
        <f>IFERROR(VLOOKUP($D35,BD!$A$4:$AC$61,28,FALSE),"")</f>
        <v/>
      </c>
      <c r="L35" s="51" t="str">
        <f t="shared" si="9"/>
        <v/>
      </c>
      <c r="M35" s="91" t="str">
        <f>IFERROR(VLOOKUP($D35,BD!$A$4:$AC$61,2,FALSE),"")</f>
        <v/>
      </c>
      <c r="N35" s="91" t="str">
        <f>IFERROR(VLOOKUP($D35,BD!$A$4:$AC$61,3,FALSE),"")</f>
        <v/>
      </c>
      <c r="O35" s="91" t="str">
        <f>IFERROR(VLOOKUP($D35,BD!$A$4:$AC$61,4,FALSE),"")</f>
        <v/>
      </c>
      <c r="P35" s="51" t="str">
        <f t="shared" si="5"/>
        <v/>
      </c>
      <c r="Q35" s="51" t="str">
        <f t="shared" si="6"/>
        <v/>
      </c>
      <c r="R35" s="51" t="str">
        <f t="shared" si="7"/>
        <v/>
      </c>
      <c r="S35" s="92" t="str">
        <f t="shared" si="8"/>
        <v/>
      </c>
      <c r="T35" s="79">
        <f t="shared" si="10"/>
        <v>0</v>
      </c>
    </row>
    <row r="36" spans="1:20">
      <c r="A36" s="95">
        <v>27</v>
      </c>
      <c r="B36" s="84"/>
      <c r="C36" s="85"/>
      <c r="D36" s="84"/>
      <c r="E36" s="86"/>
      <c r="F36" s="83"/>
      <c r="G36" s="87"/>
      <c r="H36" s="88"/>
      <c r="I36" s="151" t="str">
        <f>IFERROR(VLOOKUP($D36,BD!$A$4:$AC$61,29,FALSE),"")</f>
        <v/>
      </c>
      <c r="J36" s="153" t="str">
        <f>IFERROR(IF(C36="","",VLOOKUP($D36,BD!$A$4:$AC$61,IF(C36=2017,20,IF(C36=2018,21,IF(C36=2019,22,IF(C36=2020,23,IF(C36=2021,24,IF(C36=2022,25,IF(C36=2023,26,27))))))),FALSE)),"")</f>
        <v/>
      </c>
      <c r="K36" s="152" t="str">
        <f>IFERROR(VLOOKUP($D36,BD!$A$4:$AC$61,28,FALSE),"")</f>
        <v/>
      </c>
      <c r="L36" s="51" t="str">
        <f t="shared" si="9"/>
        <v/>
      </c>
      <c r="M36" s="91" t="str">
        <f>IFERROR(VLOOKUP($D36,BD!$A$4:$AC$61,2,FALSE),"")</f>
        <v/>
      </c>
      <c r="N36" s="91" t="str">
        <f>IFERROR(VLOOKUP($D36,BD!$A$4:$AC$61,3,FALSE),"")</f>
        <v/>
      </c>
      <c r="O36" s="91" t="str">
        <f>IFERROR(VLOOKUP($D36,BD!$A$4:$AC$61,4,FALSE),"")</f>
        <v/>
      </c>
      <c r="P36" s="51" t="str">
        <f t="shared" si="5"/>
        <v/>
      </c>
      <c r="Q36" s="51" t="str">
        <f t="shared" si="6"/>
        <v/>
      </c>
      <c r="R36" s="51" t="str">
        <f t="shared" si="7"/>
        <v/>
      </c>
      <c r="S36" s="92" t="str">
        <f t="shared" si="8"/>
        <v/>
      </c>
      <c r="T36" s="79">
        <f t="shared" si="10"/>
        <v>0</v>
      </c>
    </row>
    <row r="37" spans="1:20">
      <c r="A37" s="95">
        <v>28</v>
      </c>
      <c r="B37" s="84"/>
      <c r="C37" s="85"/>
      <c r="D37" s="84"/>
      <c r="E37" s="86"/>
      <c r="F37" s="83"/>
      <c r="G37" s="87"/>
      <c r="H37" s="88"/>
      <c r="I37" s="151" t="str">
        <f>IFERROR(VLOOKUP($D37,BD!$A$4:$AC$61,29,FALSE),"")</f>
        <v/>
      </c>
      <c r="J37" s="153" t="str">
        <f>IFERROR(IF(C37="","",VLOOKUP($D37,BD!$A$4:$AC$61,IF(C37=2017,20,IF(C37=2018,21,IF(C37=2019,22,IF(C37=2020,23,IF(C37=2021,24,IF(C37=2022,25,IF(C37=2023,26,27))))))),FALSE)),"")</f>
        <v/>
      </c>
      <c r="K37" s="152" t="str">
        <f>IFERROR(VLOOKUP($D37,BD!$A$4:$AC$61,28,FALSE),"")</f>
        <v/>
      </c>
      <c r="L37" s="51" t="str">
        <f t="shared" si="9"/>
        <v/>
      </c>
      <c r="M37" s="91" t="str">
        <f>IFERROR(VLOOKUP($D37,BD!$A$4:$AC$61,2,FALSE),"")</f>
        <v/>
      </c>
      <c r="N37" s="91" t="str">
        <f>IFERROR(VLOOKUP($D37,BD!$A$4:$AC$61,3,FALSE),"")</f>
        <v/>
      </c>
      <c r="O37" s="91" t="str">
        <f>IFERROR(VLOOKUP($D37,BD!$A$4:$AC$61,4,FALSE),"")</f>
        <v/>
      </c>
      <c r="P37" s="51" t="str">
        <f t="shared" si="5"/>
        <v/>
      </c>
      <c r="Q37" s="51" t="str">
        <f t="shared" si="6"/>
        <v/>
      </c>
      <c r="R37" s="51" t="str">
        <f t="shared" si="7"/>
        <v/>
      </c>
      <c r="S37" s="92" t="str">
        <f t="shared" si="8"/>
        <v/>
      </c>
      <c r="T37" s="79">
        <f t="shared" si="10"/>
        <v>0</v>
      </c>
    </row>
    <row r="38" spans="1:20">
      <c r="A38" s="95">
        <v>29</v>
      </c>
      <c r="B38" s="84"/>
      <c r="C38" s="85"/>
      <c r="D38" s="84"/>
      <c r="E38" s="86"/>
      <c r="F38" s="83"/>
      <c r="G38" s="87"/>
      <c r="H38" s="88"/>
      <c r="I38" s="151" t="str">
        <f>IFERROR(VLOOKUP($D38,BD!$A$4:$AC$61,29,FALSE),"")</f>
        <v/>
      </c>
      <c r="J38" s="153" t="str">
        <f>IFERROR(IF(C38="","",VLOOKUP($D38,BD!$A$4:$AC$61,IF(C38=2017,20,IF(C38=2018,21,IF(C38=2019,22,IF(C38=2020,23,IF(C38=2021,24,IF(C38=2022,25,IF(C38=2023,26,27))))))),FALSE)),"")</f>
        <v/>
      </c>
      <c r="K38" s="152" t="str">
        <f>IFERROR(VLOOKUP($D38,BD!$A$4:$AC$61,28,FALSE),"")</f>
        <v/>
      </c>
      <c r="L38" s="51" t="str">
        <f t="shared" si="9"/>
        <v/>
      </c>
      <c r="M38" s="91" t="str">
        <f>IFERROR(VLOOKUP($D38,BD!$A$4:$AC$61,2,FALSE),"")</f>
        <v/>
      </c>
      <c r="N38" s="91" t="str">
        <f>IFERROR(VLOOKUP($D38,BD!$A$4:$AC$61,3,FALSE),"")</f>
        <v/>
      </c>
      <c r="O38" s="91" t="str">
        <f>IFERROR(VLOOKUP($D38,BD!$A$4:$AC$61,4,FALSE),"")</f>
        <v/>
      </c>
      <c r="P38" s="51" t="str">
        <f t="shared" si="5"/>
        <v/>
      </c>
      <c r="Q38" s="51" t="str">
        <f t="shared" si="6"/>
        <v/>
      </c>
      <c r="R38" s="51" t="str">
        <f t="shared" si="7"/>
        <v/>
      </c>
      <c r="S38" s="92" t="str">
        <f t="shared" si="8"/>
        <v/>
      </c>
      <c r="T38" s="79">
        <f t="shared" si="10"/>
        <v>0</v>
      </c>
    </row>
    <row r="39" spans="1:20">
      <c r="A39" s="95">
        <v>30</v>
      </c>
      <c r="B39" s="84"/>
      <c r="C39" s="85"/>
      <c r="D39" s="84"/>
      <c r="E39" s="86"/>
      <c r="F39" s="83"/>
      <c r="G39" s="87"/>
      <c r="H39" s="88"/>
      <c r="I39" s="151" t="str">
        <f>IFERROR(VLOOKUP($D39,BD!$A$4:$AC$61,29,FALSE),"")</f>
        <v/>
      </c>
      <c r="J39" s="153" t="str">
        <f>IFERROR(IF(C39="","",VLOOKUP($D39,BD!$A$4:$AC$61,IF(C39=2017,20,IF(C39=2018,21,IF(C39=2019,22,IF(C39=2020,23,IF(C39=2021,24,IF(C39=2022,25,IF(C39=2023,26,27))))))),FALSE)),"")</f>
        <v/>
      </c>
      <c r="K39" s="152" t="str">
        <f>IFERROR(VLOOKUP($D39,BD!$A$4:$AC$61,28,FALSE),"")</f>
        <v/>
      </c>
      <c r="L39" s="51" t="str">
        <f t="shared" si="9"/>
        <v/>
      </c>
      <c r="M39" s="91" t="str">
        <f>IFERROR(VLOOKUP($D39,BD!$A$4:$AC$61,2,FALSE),"")</f>
        <v/>
      </c>
      <c r="N39" s="91" t="str">
        <f>IFERROR(VLOOKUP($D39,BD!$A$4:$AC$61,3,FALSE),"")</f>
        <v/>
      </c>
      <c r="O39" s="91" t="str">
        <f>IFERROR(VLOOKUP($D39,BD!$A$4:$AC$61,4,FALSE),"")</f>
        <v/>
      </c>
      <c r="P39" s="51" t="str">
        <f t="shared" si="5"/>
        <v/>
      </c>
      <c r="Q39" s="51" t="str">
        <f t="shared" si="6"/>
        <v/>
      </c>
      <c r="R39" s="51" t="str">
        <f t="shared" si="7"/>
        <v/>
      </c>
      <c r="S39" s="92" t="str">
        <f t="shared" si="8"/>
        <v/>
      </c>
      <c r="T39" s="79">
        <f t="shared" si="10"/>
        <v>0</v>
      </c>
    </row>
    <row r="40" spans="1:20">
      <c r="A40" s="95">
        <v>31</v>
      </c>
      <c r="B40" s="84"/>
      <c r="C40" s="85"/>
      <c r="D40" s="84"/>
      <c r="E40" s="86"/>
      <c r="F40" s="83"/>
      <c r="G40" s="87"/>
      <c r="H40" s="88"/>
      <c r="I40" s="151" t="str">
        <f>IFERROR(VLOOKUP($D40,BD!$A$4:$AC$61,29,FALSE),"")</f>
        <v/>
      </c>
      <c r="J40" s="153" t="str">
        <f>IFERROR(IF(C40="","",VLOOKUP($D40,BD!$A$4:$AC$61,IF(C40=2017,20,IF(C40=2018,21,IF(C40=2019,22,IF(C40=2020,23,IF(C40=2021,24,IF(C40=2022,25,IF(C40=2023,26,27))))))),FALSE)),"")</f>
        <v/>
      </c>
      <c r="K40" s="152" t="str">
        <f>IFERROR(VLOOKUP($D40,BD!$A$4:$AC$61,28,FALSE),"")</f>
        <v/>
      </c>
      <c r="L40" s="51" t="str">
        <f t="shared" si="9"/>
        <v/>
      </c>
      <c r="M40" s="91" t="str">
        <f>IFERROR(VLOOKUP($D40,BD!$A$4:$AC$61,2,FALSE),"")</f>
        <v/>
      </c>
      <c r="N40" s="91" t="str">
        <f>IFERROR(VLOOKUP($D40,BD!$A$4:$AC$61,3,FALSE),"")</f>
        <v/>
      </c>
      <c r="O40" s="91" t="str">
        <f>IFERROR(VLOOKUP($D40,BD!$A$4:$AC$61,4,FALSE),"")</f>
        <v/>
      </c>
      <c r="P40" s="51" t="str">
        <f t="shared" si="5"/>
        <v/>
      </c>
      <c r="Q40" s="51" t="str">
        <f t="shared" si="6"/>
        <v/>
      </c>
      <c r="R40" s="51" t="str">
        <f t="shared" si="7"/>
        <v/>
      </c>
      <c r="S40" s="92" t="str">
        <f t="shared" si="8"/>
        <v/>
      </c>
      <c r="T40" s="79">
        <f t="shared" si="10"/>
        <v>0</v>
      </c>
    </row>
    <row r="41" spans="1:20">
      <c r="A41" s="95">
        <v>32</v>
      </c>
      <c r="B41" s="84"/>
      <c r="C41" s="85"/>
      <c r="D41" s="84"/>
      <c r="E41" s="86"/>
      <c r="F41" s="83"/>
      <c r="G41" s="87"/>
      <c r="H41" s="88"/>
      <c r="I41" s="151" t="str">
        <f>IFERROR(VLOOKUP($D41,BD!$A$4:$AC$61,29,FALSE),"")</f>
        <v/>
      </c>
      <c r="J41" s="153" t="str">
        <f>IFERROR(IF(C41="","",VLOOKUP($D41,BD!$A$4:$AC$61,IF(C41=2017,20,IF(C41=2018,21,IF(C41=2019,22,IF(C41=2020,23,IF(C41=2021,24,IF(C41=2022,25,IF(C41=2023,26,27))))))),FALSE)),"")</f>
        <v/>
      </c>
      <c r="K41" s="152" t="str">
        <f>IFERROR(VLOOKUP($D41,BD!$A$4:$AC$61,28,FALSE),"")</f>
        <v/>
      </c>
      <c r="L41" s="51" t="str">
        <f t="shared" si="9"/>
        <v/>
      </c>
      <c r="M41" s="91" t="str">
        <f>IFERROR(VLOOKUP($D41,BD!$A$4:$AC$61,2,FALSE),"")</f>
        <v/>
      </c>
      <c r="N41" s="91" t="str">
        <f>IFERROR(VLOOKUP($D41,BD!$A$4:$AC$61,3,FALSE),"")</f>
        <v/>
      </c>
      <c r="O41" s="91" t="str">
        <f>IFERROR(VLOOKUP($D41,BD!$A$4:$AC$61,4,FALSE),"")</f>
        <v/>
      </c>
      <c r="P41" s="51" t="str">
        <f t="shared" si="5"/>
        <v/>
      </c>
      <c r="Q41" s="51" t="str">
        <f t="shared" si="6"/>
        <v/>
      </c>
      <c r="R41" s="51" t="str">
        <f t="shared" si="7"/>
        <v/>
      </c>
      <c r="S41" s="92" t="str">
        <f t="shared" si="8"/>
        <v/>
      </c>
      <c r="T41" s="79">
        <f t="shared" si="10"/>
        <v>0</v>
      </c>
    </row>
    <row r="42" spans="1:20">
      <c r="A42" s="95">
        <v>33</v>
      </c>
      <c r="B42" s="84"/>
      <c r="C42" s="85"/>
      <c r="D42" s="84"/>
      <c r="E42" s="86"/>
      <c r="F42" s="83"/>
      <c r="G42" s="87"/>
      <c r="H42" s="88"/>
      <c r="I42" s="151" t="str">
        <f>IFERROR(VLOOKUP($D42,BD!$A$4:$AC$61,29,FALSE),"")</f>
        <v/>
      </c>
      <c r="J42" s="153" t="str">
        <f>IFERROR(IF(C42="","",VLOOKUP($D42,BD!$A$4:$AC$61,IF(C42=2017,20,IF(C42=2018,21,IF(C42=2019,22,IF(C42=2020,23,IF(C42=2021,24,IF(C42=2022,25,IF(C42=2023,26,27))))))),FALSE)),"")</f>
        <v/>
      </c>
      <c r="K42" s="152" t="str">
        <f>IFERROR(VLOOKUP($D42,BD!$A$4:$AC$61,28,FALSE),"")</f>
        <v/>
      </c>
      <c r="L42" s="51" t="str">
        <f t="shared" si="9"/>
        <v/>
      </c>
      <c r="M42" s="91" t="str">
        <f>IFERROR(VLOOKUP($D42,BD!$A$4:$AC$61,2,FALSE),"")</f>
        <v/>
      </c>
      <c r="N42" s="91" t="str">
        <f>IFERROR(VLOOKUP($D42,BD!$A$4:$AC$61,3,FALSE),"")</f>
        <v/>
      </c>
      <c r="O42" s="91" t="str">
        <f>IFERROR(VLOOKUP($D42,BD!$A$4:$AC$61,4,FALSE),"")</f>
        <v/>
      </c>
      <c r="P42" s="51" t="str">
        <f t="shared" si="5"/>
        <v/>
      </c>
      <c r="Q42" s="51" t="str">
        <f t="shared" si="6"/>
        <v/>
      </c>
      <c r="R42" s="51" t="str">
        <f t="shared" si="7"/>
        <v/>
      </c>
      <c r="S42" s="92" t="str">
        <f t="shared" si="8"/>
        <v/>
      </c>
      <c r="T42" s="79">
        <f t="shared" ref="T42:T73" si="11">IF(COUNTA(F42),1,0)+IF(COUNTA(G42),2,0)+IF(COUNTA(H42),4,0)</f>
        <v>0</v>
      </c>
    </row>
    <row r="43" spans="1:20">
      <c r="A43" s="95">
        <v>34</v>
      </c>
      <c r="B43" s="84"/>
      <c r="C43" s="85"/>
      <c r="D43" s="84"/>
      <c r="E43" s="86"/>
      <c r="F43" s="83"/>
      <c r="G43" s="87"/>
      <c r="H43" s="88"/>
      <c r="I43" s="151" t="str">
        <f>IFERROR(VLOOKUP($D43,BD!$A$4:$AC$61,29,FALSE),"")</f>
        <v/>
      </c>
      <c r="J43" s="153" t="str">
        <f>IFERROR(IF(C43="","",VLOOKUP($D43,BD!$A$4:$AC$61,IF(C43=2017,20,IF(C43=2018,21,IF(C43=2019,22,IF(C43=2020,23,IF(C43=2021,24,IF(C43=2022,25,IF(C43=2023,26,27))))))),FALSE)),"")</f>
        <v/>
      </c>
      <c r="K43" s="152" t="str">
        <f>IFERROR(VLOOKUP($D43,BD!$A$4:$AC$61,28,FALSE),"")</f>
        <v/>
      </c>
      <c r="L43" s="51" t="str">
        <f t="shared" si="9"/>
        <v/>
      </c>
      <c r="M43" s="91" t="str">
        <f>IFERROR(VLOOKUP($D43,BD!$A$4:$AC$61,2,FALSE),"")</f>
        <v/>
      </c>
      <c r="N43" s="91" t="str">
        <f>IFERROR(VLOOKUP($D43,BD!$A$4:$AC$61,3,FALSE),"")</f>
        <v/>
      </c>
      <c r="O43" s="91" t="str">
        <f>IFERROR(VLOOKUP($D43,BD!$A$4:$AC$61,4,FALSE),"")</f>
        <v/>
      </c>
      <c r="P43" s="51" t="str">
        <f t="shared" si="5"/>
        <v/>
      </c>
      <c r="Q43" s="51" t="str">
        <f t="shared" si="6"/>
        <v/>
      </c>
      <c r="R43" s="51" t="str">
        <f t="shared" si="7"/>
        <v/>
      </c>
      <c r="S43" s="92" t="str">
        <f t="shared" si="8"/>
        <v/>
      </c>
      <c r="T43" s="79">
        <f t="shared" si="11"/>
        <v>0</v>
      </c>
    </row>
    <row r="44" spans="1:20">
      <c r="A44" s="95">
        <v>35</v>
      </c>
      <c r="B44" s="84"/>
      <c r="C44" s="85"/>
      <c r="D44" s="84"/>
      <c r="E44" s="86"/>
      <c r="F44" s="83"/>
      <c r="G44" s="87"/>
      <c r="H44" s="88"/>
      <c r="I44" s="151" t="str">
        <f>IFERROR(VLOOKUP($D44,BD!$A$4:$AC$61,29,FALSE),"")</f>
        <v/>
      </c>
      <c r="J44" s="153" t="str">
        <f>IFERROR(IF(C44="","",VLOOKUP($D44,BD!$A$4:$AC$61,IF(C44=2017,20,IF(C44=2018,21,IF(C44=2019,22,IF(C44=2020,23,IF(C44=2021,24,IF(C44=2022,25,IF(C44=2023,26,27))))))),FALSE)),"")</f>
        <v/>
      </c>
      <c r="K44" s="152" t="str">
        <f>IFERROR(VLOOKUP($D44,BD!$A$4:$AC$61,28,FALSE),"")</f>
        <v/>
      </c>
      <c r="L44" s="51" t="str">
        <f t="shared" si="9"/>
        <v/>
      </c>
      <c r="M44" s="91" t="str">
        <f>IFERROR(VLOOKUP($D44,BD!$A$4:$AC$61,2,FALSE),"")</f>
        <v/>
      </c>
      <c r="N44" s="91" t="str">
        <f>IFERROR(VLOOKUP($D44,BD!$A$4:$AC$61,3,FALSE),"")</f>
        <v/>
      </c>
      <c r="O44" s="91" t="str">
        <f>IFERROR(VLOOKUP($D44,BD!$A$4:$AC$61,4,FALSE),"")</f>
        <v/>
      </c>
      <c r="P44" s="51" t="str">
        <f t="shared" si="5"/>
        <v/>
      </c>
      <c r="Q44" s="51" t="str">
        <f t="shared" si="6"/>
        <v/>
      </c>
      <c r="R44" s="51" t="str">
        <f t="shared" si="7"/>
        <v/>
      </c>
      <c r="S44" s="92" t="str">
        <f t="shared" si="8"/>
        <v/>
      </c>
      <c r="T44" s="79">
        <f t="shared" si="11"/>
        <v>0</v>
      </c>
    </row>
    <row r="45" spans="1:20">
      <c r="A45" s="95">
        <v>36</v>
      </c>
      <c r="B45" s="84"/>
      <c r="C45" s="85"/>
      <c r="D45" s="84"/>
      <c r="E45" s="86"/>
      <c r="F45" s="83"/>
      <c r="G45" s="87"/>
      <c r="H45" s="88"/>
      <c r="I45" s="151" t="str">
        <f>IFERROR(VLOOKUP($D45,BD!$A$4:$AC$61,29,FALSE),"")</f>
        <v/>
      </c>
      <c r="J45" s="153" t="str">
        <f>IFERROR(IF(C45="","",VLOOKUP($D45,BD!$A$4:$AC$61,IF(C45=2017,20,IF(C45=2018,21,IF(C45=2019,22,IF(C45=2020,23,IF(C45=2021,24,IF(C45=2022,25,IF(C45=2023,26,27))))))),FALSE)),"")</f>
        <v/>
      </c>
      <c r="K45" s="152" t="str">
        <f>IFERROR(VLOOKUP($D45,BD!$A$4:$AC$61,28,FALSE),"")</f>
        <v/>
      </c>
      <c r="L45" s="51" t="str">
        <f t="shared" si="9"/>
        <v/>
      </c>
      <c r="M45" s="91" t="str">
        <f>IFERROR(VLOOKUP($D45,BD!$A$4:$AC$61,2,FALSE),"")</f>
        <v/>
      </c>
      <c r="N45" s="91" t="str">
        <f>IFERROR(VLOOKUP($D45,BD!$A$4:$AC$61,3,FALSE),"")</f>
        <v/>
      </c>
      <c r="O45" s="91" t="str">
        <f>IFERROR(VLOOKUP($D45,BD!$A$4:$AC$61,4,FALSE),"")</f>
        <v/>
      </c>
      <c r="P45" s="51" t="str">
        <f t="shared" si="5"/>
        <v/>
      </c>
      <c r="Q45" s="51" t="str">
        <f t="shared" si="6"/>
        <v/>
      </c>
      <c r="R45" s="51" t="str">
        <f t="shared" si="7"/>
        <v/>
      </c>
      <c r="S45" s="92" t="str">
        <f t="shared" si="8"/>
        <v/>
      </c>
      <c r="T45" s="79">
        <f t="shared" si="11"/>
        <v>0</v>
      </c>
    </row>
    <row r="46" spans="1:20">
      <c r="A46" s="95">
        <v>37</v>
      </c>
      <c r="B46" s="84"/>
      <c r="C46" s="85"/>
      <c r="D46" s="84"/>
      <c r="E46" s="86"/>
      <c r="F46" s="83"/>
      <c r="G46" s="87"/>
      <c r="H46" s="88"/>
      <c r="I46" s="151" t="str">
        <f>IFERROR(VLOOKUP($D46,BD!$A$4:$AC$61,29,FALSE),"")</f>
        <v/>
      </c>
      <c r="J46" s="153" t="str">
        <f>IFERROR(IF(C46="","",VLOOKUP($D46,BD!$A$4:$AC$61,IF(C46=2017,20,IF(C46=2018,21,IF(C46=2019,22,IF(C46=2020,23,IF(C46=2021,24,IF(C46=2022,25,IF(C46=2023,26,27))))))),FALSE)),"")</f>
        <v/>
      </c>
      <c r="K46" s="152" t="str">
        <f>IFERROR(VLOOKUP($D46,BD!$A$4:$AC$61,28,FALSE),"")</f>
        <v/>
      </c>
      <c r="L46" s="51" t="str">
        <f t="shared" si="9"/>
        <v/>
      </c>
      <c r="M46" s="91" t="str">
        <f>IFERROR(VLOOKUP($D46,BD!$A$4:$AC$61,2,FALSE),"")</f>
        <v/>
      </c>
      <c r="N46" s="91" t="str">
        <f>IFERROR(VLOOKUP($D46,BD!$A$4:$AC$61,3,FALSE),"")</f>
        <v/>
      </c>
      <c r="O46" s="91" t="str">
        <f>IFERROR(VLOOKUP($D46,BD!$A$4:$AC$61,4,FALSE),"")</f>
        <v/>
      </c>
      <c r="P46" s="51" t="str">
        <f t="shared" si="5"/>
        <v/>
      </c>
      <c r="Q46" s="51" t="str">
        <f t="shared" si="6"/>
        <v/>
      </c>
      <c r="R46" s="51" t="str">
        <f t="shared" si="7"/>
        <v/>
      </c>
      <c r="S46" s="92" t="str">
        <f t="shared" si="8"/>
        <v/>
      </c>
      <c r="T46" s="79">
        <f t="shared" si="11"/>
        <v>0</v>
      </c>
    </row>
    <row r="47" spans="1:20">
      <c r="A47" s="95">
        <v>38</v>
      </c>
      <c r="B47" s="84"/>
      <c r="C47" s="85"/>
      <c r="D47" s="84"/>
      <c r="E47" s="86"/>
      <c r="F47" s="83"/>
      <c r="G47" s="87"/>
      <c r="H47" s="88"/>
      <c r="I47" s="151" t="str">
        <f>IFERROR(VLOOKUP($D47,BD!$A$4:$AC$61,29,FALSE),"")</f>
        <v/>
      </c>
      <c r="J47" s="153" t="str">
        <f>IFERROR(IF(C47="","",VLOOKUP($D47,BD!$A$4:$AC$61,IF(C47=2017,20,IF(C47=2018,21,IF(C47=2019,22,IF(C47=2020,23,IF(C47=2021,24,IF(C47=2022,25,IF(C47=2023,26,27))))))),FALSE)),"")</f>
        <v/>
      </c>
      <c r="K47" s="152" t="str">
        <f>IFERROR(VLOOKUP($D47,BD!$A$4:$AC$61,28,FALSE),"")</f>
        <v/>
      </c>
      <c r="L47" s="51" t="str">
        <f t="shared" si="9"/>
        <v/>
      </c>
      <c r="M47" s="91" t="str">
        <f>IFERROR(VLOOKUP($D47,BD!$A$4:$AC$61,2,FALSE),"")</f>
        <v/>
      </c>
      <c r="N47" s="91" t="str">
        <f>IFERROR(VLOOKUP($D47,BD!$A$4:$AC$61,3,FALSE),"")</f>
        <v/>
      </c>
      <c r="O47" s="91" t="str">
        <f>IFERROR(VLOOKUP($D47,BD!$A$4:$AC$61,4,FALSE),"")</f>
        <v/>
      </c>
      <c r="P47" s="51" t="str">
        <f t="shared" si="5"/>
        <v/>
      </c>
      <c r="Q47" s="51" t="str">
        <f t="shared" si="6"/>
        <v/>
      </c>
      <c r="R47" s="51" t="str">
        <f t="shared" si="7"/>
        <v/>
      </c>
      <c r="S47" s="92" t="str">
        <f t="shared" si="8"/>
        <v/>
      </c>
      <c r="T47" s="79">
        <f t="shared" si="11"/>
        <v>0</v>
      </c>
    </row>
    <row r="48" spans="1:20">
      <c r="A48" s="95">
        <v>39</v>
      </c>
      <c r="B48" s="84"/>
      <c r="C48" s="85"/>
      <c r="D48" s="84"/>
      <c r="E48" s="86"/>
      <c r="F48" s="83"/>
      <c r="G48" s="87"/>
      <c r="H48" s="88"/>
      <c r="I48" s="151" t="str">
        <f>IFERROR(VLOOKUP($D48,BD!$A$4:$AC$61,29,FALSE),"")</f>
        <v/>
      </c>
      <c r="J48" s="153" t="str">
        <f>IFERROR(IF(C48="","",VLOOKUP($D48,BD!$A$4:$AC$61,IF(C48=2017,20,IF(C48=2018,21,IF(C48=2019,22,IF(C48=2020,23,IF(C48=2021,24,IF(C48=2022,25,IF(C48=2023,26,27))))))),FALSE)),"")</f>
        <v/>
      </c>
      <c r="K48" s="152" t="str">
        <f>IFERROR(VLOOKUP($D48,BD!$A$4:$AC$61,28,FALSE),"")</f>
        <v/>
      </c>
      <c r="L48" s="51" t="str">
        <f t="shared" si="9"/>
        <v/>
      </c>
      <c r="M48" s="91" t="str">
        <f>IFERROR(VLOOKUP($D48,BD!$A$4:$AC$61,2,FALSE),"")</f>
        <v/>
      </c>
      <c r="N48" s="91" t="str">
        <f>IFERROR(VLOOKUP($D48,BD!$A$4:$AC$61,3,FALSE),"")</f>
        <v/>
      </c>
      <c r="O48" s="91" t="str">
        <f>IFERROR(VLOOKUP($D48,BD!$A$4:$AC$61,4,FALSE),"")</f>
        <v/>
      </c>
      <c r="P48" s="51" t="str">
        <f t="shared" si="5"/>
        <v/>
      </c>
      <c r="Q48" s="51" t="str">
        <f t="shared" si="6"/>
        <v/>
      </c>
      <c r="R48" s="51" t="str">
        <f t="shared" si="7"/>
        <v/>
      </c>
      <c r="S48" s="92" t="str">
        <f t="shared" si="8"/>
        <v/>
      </c>
      <c r="T48" s="79">
        <f t="shared" si="11"/>
        <v>0</v>
      </c>
    </row>
    <row r="49" spans="1:20">
      <c r="A49" s="95">
        <v>40</v>
      </c>
      <c r="B49" s="84"/>
      <c r="C49" s="85"/>
      <c r="D49" s="84"/>
      <c r="E49" s="86"/>
      <c r="F49" s="83"/>
      <c r="G49" s="87"/>
      <c r="H49" s="88"/>
      <c r="I49" s="151" t="str">
        <f>IFERROR(VLOOKUP($D49,BD!$A$4:$AC$61,29,FALSE),"")</f>
        <v/>
      </c>
      <c r="J49" s="153" t="str">
        <f>IFERROR(IF(C49="","",VLOOKUP($D49,BD!$A$4:$AC$61,IF(C49=2017,20,IF(C49=2018,21,IF(C49=2019,22,IF(C49=2020,23,IF(C49=2021,24,IF(C49=2022,25,IF(C49=2023,26,27))))))),FALSE)),"")</f>
        <v/>
      </c>
      <c r="K49" s="152" t="str">
        <f>IFERROR(VLOOKUP($D49,BD!$A$4:$AC$61,28,FALSE),"")</f>
        <v/>
      </c>
      <c r="L49" s="51" t="str">
        <f t="shared" si="9"/>
        <v/>
      </c>
      <c r="M49" s="91" t="str">
        <f>IFERROR(VLOOKUP($D49,BD!$A$4:$AC$61,2,FALSE),"")</f>
        <v/>
      </c>
      <c r="N49" s="91" t="str">
        <f>IFERROR(VLOOKUP($D49,BD!$A$4:$AC$61,3,FALSE),"")</f>
        <v/>
      </c>
      <c r="O49" s="91" t="str">
        <f>IFERROR(VLOOKUP($D49,BD!$A$4:$AC$61,4,FALSE),"")</f>
        <v/>
      </c>
      <c r="P49" s="51" t="str">
        <f t="shared" si="5"/>
        <v/>
      </c>
      <c r="Q49" s="51" t="str">
        <f t="shared" si="6"/>
        <v/>
      </c>
      <c r="R49" s="51" t="str">
        <f t="shared" si="7"/>
        <v/>
      </c>
      <c r="S49" s="92" t="str">
        <f t="shared" si="8"/>
        <v/>
      </c>
      <c r="T49" s="79">
        <f t="shared" si="11"/>
        <v>0</v>
      </c>
    </row>
    <row r="50" spans="1:20">
      <c r="A50" s="95">
        <v>41</v>
      </c>
      <c r="B50" s="84"/>
      <c r="C50" s="85"/>
      <c r="D50" s="84"/>
      <c r="E50" s="86"/>
      <c r="F50" s="83"/>
      <c r="G50" s="87"/>
      <c r="H50" s="88"/>
      <c r="I50" s="151" t="str">
        <f>IFERROR(VLOOKUP($D50,BD!$A$4:$AC$61,29,FALSE),"")</f>
        <v/>
      </c>
      <c r="J50" s="153" t="str">
        <f>IFERROR(IF(C50="","",VLOOKUP($D50,BD!$A$4:$AC$61,IF(C50=2017,20,IF(C50=2018,21,IF(C50=2019,22,IF(C50=2020,23,IF(C50=2021,24,IF(C50=2022,25,IF(C50=2023,26,27))))))),FALSE)),"")</f>
        <v/>
      </c>
      <c r="K50" s="152" t="str">
        <f>IFERROR(VLOOKUP($D50,BD!$A$4:$AC$61,28,FALSE),"")</f>
        <v/>
      </c>
      <c r="L50" s="51" t="str">
        <f t="shared" si="9"/>
        <v/>
      </c>
      <c r="M50" s="91" t="str">
        <f>IFERROR(VLOOKUP($D50,BD!$A$4:$AC$61,2,FALSE),"")</f>
        <v/>
      </c>
      <c r="N50" s="91" t="str">
        <f>IFERROR(VLOOKUP($D50,BD!$A$4:$AC$61,3,FALSE),"")</f>
        <v/>
      </c>
      <c r="O50" s="91" t="str">
        <f>IFERROR(VLOOKUP($D50,BD!$A$4:$AC$61,4,FALSE),"")</f>
        <v/>
      </c>
      <c r="P50" s="51" t="str">
        <f t="shared" si="5"/>
        <v/>
      </c>
      <c r="Q50" s="51" t="str">
        <f t="shared" si="6"/>
        <v/>
      </c>
      <c r="R50" s="51" t="str">
        <f t="shared" si="7"/>
        <v/>
      </c>
      <c r="S50" s="92" t="str">
        <f t="shared" si="8"/>
        <v/>
      </c>
      <c r="T50" s="79">
        <f t="shared" si="11"/>
        <v>0</v>
      </c>
    </row>
    <row r="51" spans="1:20">
      <c r="A51" s="95">
        <v>42</v>
      </c>
      <c r="B51" s="84"/>
      <c r="C51" s="85"/>
      <c r="D51" s="84"/>
      <c r="E51" s="86"/>
      <c r="F51" s="83"/>
      <c r="G51" s="87"/>
      <c r="H51" s="88"/>
      <c r="I51" s="151" t="str">
        <f>IFERROR(VLOOKUP($D51,BD!$A$4:$AC$61,29,FALSE),"")</f>
        <v/>
      </c>
      <c r="J51" s="153" t="str">
        <f>IFERROR(IF(C51="","",VLOOKUP($D51,BD!$A$4:$AC$61,IF(C51=2017,20,IF(C51=2018,21,IF(C51=2019,22,IF(C51=2020,23,IF(C51=2021,24,IF(C51=2022,25,IF(C51=2023,26,27))))))),FALSE)),"")</f>
        <v/>
      </c>
      <c r="K51" s="152" t="str">
        <f>IFERROR(VLOOKUP($D51,BD!$A$4:$AC$61,28,FALSE),"")</f>
        <v/>
      </c>
      <c r="L51" s="51" t="str">
        <f t="shared" si="9"/>
        <v/>
      </c>
      <c r="M51" s="91" t="str">
        <f>IFERROR(VLOOKUP($D51,BD!$A$4:$AC$61,2,FALSE),"")</f>
        <v/>
      </c>
      <c r="N51" s="91" t="str">
        <f>IFERROR(VLOOKUP($D51,BD!$A$4:$AC$61,3,FALSE),"")</f>
        <v/>
      </c>
      <c r="O51" s="91" t="str">
        <f>IFERROR(VLOOKUP($D51,BD!$A$4:$AC$61,4,FALSE),"")</f>
        <v/>
      </c>
      <c r="P51" s="51" t="str">
        <f t="shared" si="5"/>
        <v/>
      </c>
      <c r="Q51" s="51" t="str">
        <f t="shared" si="6"/>
        <v/>
      </c>
      <c r="R51" s="51" t="str">
        <f t="shared" si="7"/>
        <v/>
      </c>
      <c r="S51" s="92" t="str">
        <f t="shared" si="8"/>
        <v/>
      </c>
      <c r="T51" s="79">
        <f t="shared" si="11"/>
        <v>0</v>
      </c>
    </row>
    <row r="52" spans="1:20">
      <c r="A52" s="95">
        <v>43</v>
      </c>
      <c r="B52" s="84"/>
      <c r="C52" s="85"/>
      <c r="D52" s="84"/>
      <c r="E52" s="86"/>
      <c r="F52" s="83"/>
      <c r="G52" s="87"/>
      <c r="H52" s="88"/>
      <c r="I52" s="151" t="str">
        <f>IFERROR(VLOOKUP($D52,BD!$A$4:$AC$61,29,FALSE),"")</f>
        <v/>
      </c>
      <c r="J52" s="153" t="str">
        <f>IFERROR(IF(C52="","",VLOOKUP($D52,BD!$A$4:$AC$61,IF(C52=2017,20,IF(C52=2018,21,IF(C52=2019,22,IF(C52=2020,23,IF(C52=2021,24,IF(C52=2022,25,IF(C52=2023,26,27))))))),FALSE)),"")</f>
        <v/>
      </c>
      <c r="K52" s="152" t="str">
        <f>IFERROR(VLOOKUP($D52,BD!$A$4:$AC$61,28,FALSE),"")</f>
        <v/>
      </c>
      <c r="L52" s="51" t="str">
        <f t="shared" si="9"/>
        <v/>
      </c>
      <c r="M52" s="91" t="str">
        <f>IFERROR(VLOOKUP($D52,BD!$A$4:$AC$61,2,FALSE),"")</f>
        <v/>
      </c>
      <c r="N52" s="91" t="str">
        <f>IFERROR(VLOOKUP($D52,BD!$A$4:$AC$61,3,FALSE),"")</f>
        <v/>
      </c>
      <c r="O52" s="91" t="str">
        <f>IFERROR(VLOOKUP($D52,BD!$A$4:$AC$61,4,FALSE),"")</f>
        <v/>
      </c>
      <c r="P52" s="51" t="str">
        <f t="shared" si="5"/>
        <v/>
      </c>
      <c r="Q52" s="51" t="str">
        <f t="shared" si="6"/>
        <v/>
      </c>
      <c r="R52" s="51" t="str">
        <f t="shared" si="7"/>
        <v/>
      </c>
      <c r="S52" s="92" t="str">
        <f t="shared" si="8"/>
        <v/>
      </c>
      <c r="T52" s="79">
        <f t="shared" si="11"/>
        <v>0</v>
      </c>
    </row>
    <row r="53" spans="1:20">
      <c r="A53" s="95">
        <v>44</v>
      </c>
      <c r="B53" s="84"/>
      <c r="C53" s="85"/>
      <c r="D53" s="84"/>
      <c r="E53" s="86"/>
      <c r="F53" s="83"/>
      <c r="G53" s="87"/>
      <c r="H53" s="88"/>
      <c r="I53" s="151" t="str">
        <f>IFERROR(VLOOKUP($D53,BD!$A$4:$AC$61,29,FALSE),"")</f>
        <v/>
      </c>
      <c r="J53" s="153" t="str">
        <f>IFERROR(IF(C53="","",VLOOKUP($D53,BD!$A$4:$AC$61,IF(C53=2017,20,IF(C53=2018,21,IF(C53=2019,22,IF(C53=2020,23,IF(C53=2021,24,IF(C53=2022,25,IF(C53=2023,26,27))))))),FALSE)),"")</f>
        <v/>
      </c>
      <c r="K53" s="152" t="str">
        <f>IFERROR(VLOOKUP($D53,BD!$A$4:$AC$61,28,FALSE),"")</f>
        <v/>
      </c>
      <c r="L53" s="51" t="str">
        <f t="shared" si="9"/>
        <v/>
      </c>
      <c r="M53" s="91" t="str">
        <f>IFERROR(VLOOKUP($D53,BD!$A$4:$AC$61,2,FALSE),"")</f>
        <v/>
      </c>
      <c r="N53" s="91" t="str">
        <f>IFERROR(VLOOKUP($D53,BD!$A$4:$AC$61,3,FALSE),"")</f>
        <v/>
      </c>
      <c r="O53" s="91" t="str">
        <f>IFERROR(VLOOKUP($D53,BD!$A$4:$AC$61,4,FALSE),"")</f>
        <v/>
      </c>
      <c r="P53" s="51" t="str">
        <f t="shared" si="5"/>
        <v/>
      </c>
      <c r="Q53" s="51" t="str">
        <f t="shared" si="6"/>
        <v/>
      </c>
      <c r="R53" s="51" t="str">
        <f t="shared" si="7"/>
        <v/>
      </c>
      <c r="S53" s="92" t="str">
        <f t="shared" si="8"/>
        <v/>
      </c>
      <c r="T53" s="79">
        <f t="shared" si="11"/>
        <v>0</v>
      </c>
    </row>
    <row r="54" spans="1:20">
      <c r="A54" s="95">
        <v>45</v>
      </c>
      <c r="B54" s="84"/>
      <c r="C54" s="85"/>
      <c r="D54" s="84"/>
      <c r="E54" s="86"/>
      <c r="F54" s="83"/>
      <c r="G54" s="87"/>
      <c r="H54" s="88"/>
      <c r="I54" s="151" t="str">
        <f>IFERROR(VLOOKUP($D54,BD!$A$4:$AC$61,29,FALSE),"")</f>
        <v/>
      </c>
      <c r="J54" s="153" t="str">
        <f>IFERROR(IF(C54="","",VLOOKUP($D54,BD!$A$4:$AC$61,IF(C54=2017,20,IF(C54=2018,21,IF(C54=2019,22,IF(C54=2020,23,IF(C54=2021,24,IF(C54=2022,25,IF(C54=2023,26,27))))))),FALSE)),"")</f>
        <v/>
      </c>
      <c r="K54" s="152" t="str">
        <f>IFERROR(VLOOKUP($D54,BD!$A$4:$AC$61,28,FALSE),"")</f>
        <v/>
      </c>
      <c r="L54" s="51" t="str">
        <f t="shared" si="9"/>
        <v/>
      </c>
      <c r="M54" s="91" t="str">
        <f>IFERROR(VLOOKUP($D54,BD!$A$4:$AC$61,2,FALSE),"")</f>
        <v/>
      </c>
      <c r="N54" s="91" t="str">
        <f>IFERROR(VLOOKUP($D54,BD!$A$4:$AC$61,3,FALSE),"")</f>
        <v/>
      </c>
      <c r="O54" s="91" t="str">
        <f>IFERROR(VLOOKUP($D54,BD!$A$4:$AC$61,4,FALSE),"")</f>
        <v/>
      </c>
      <c r="P54" s="51" t="str">
        <f t="shared" si="5"/>
        <v/>
      </c>
      <c r="Q54" s="51" t="str">
        <f t="shared" si="6"/>
        <v/>
      </c>
      <c r="R54" s="51" t="str">
        <f t="shared" si="7"/>
        <v/>
      </c>
      <c r="S54" s="92" t="str">
        <f t="shared" si="8"/>
        <v/>
      </c>
      <c r="T54" s="79">
        <f t="shared" si="11"/>
        <v>0</v>
      </c>
    </row>
    <row r="55" spans="1:20">
      <c r="A55" s="95">
        <v>46</v>
      </c>
      <c r="B55" s="84"/>
      <c r="C55" s="85"/>
      <c r="D55" s="84"/>
      <c r="E55" s="86"/>
      <c r="F55" s="83"/>
      <c r="G55" s="87"/>
      <c r="H55" s="88"/>
      <c r="I55" s="151" t="str">
        <f>IFERROR(VLOOKUP($D55,BD!$A$4:$AC$61,29,FALSE),"")</f>
        <v/>
      </c>
      <c r="J55" s="153" t="str">
        <f>IFERROR(IF(C55="","",VLOOKUP($D55,BD!$A$4:$AC$61,IF(C55=2017,20,IF(C55=2018,21,IF(C55=2019,22,IF(C55=2020,23,IF(C55=2021,24,IF(C55=2022,25,IF(C55=2023,26,27))))))),FALSE)),"")</f>
        <v/>
      </c>
      <c r="K55" s="152" t="str">
        <f>IFERROR(VLOOKUP($D55,BD!$A$4:$AC$61,28,FALSE),"")</f>
        <v/>
      </c>
      <c r="L55" s="51" t="str">
        <f t="shared" si="9"/>
        <v/>
      </c>
      <c r="M55" s="91" t="str">
        <f>IFERROR(VLOOKUP($D55,BD!$A$4:$AC$61,2,FALSE),"")</f>
        <v/>
      </c>
      <c r="N55" s="91" t="str">
        <f>IFERROR(VLOOKUP($D55,BD!$A$4:$AC$61,3,FALSE),"")</f>
        <v/>
      </c>
      <c r="O55" s="91" t="str">
        <f>IFERROR(VLOOKUP($D55,BD!$A$4:$AC$61,4,FALSE),"")</f>
        <v/>
      </c>
      <c r="P55" s="51" t="str">
        <f t="shared" si="5"/>
        <v/>
      </c>
      <c r="Q55" s="51" t="str">
        <f t="shared" si="6"/>
        <v/>
      </c>
      <c r="R55" s="51" t="str">
        <f t="shared" si="7"/>
        <v/>
      </c>
      <c r="S55" s="92" t="str">
        <f t="shared" si="8"/>
        <v/>
      </c>
      <c r="T55" s="79">
        <f t="shared" si="11"/>
        <v>0</v>
      </c>
    </row>
    <row r="56" spans="1:20">
      <c r="A56" s="95">
        <v>47</v>
      </c>
      <c r="B56" s="84"/>
      <c r="C56" s="85"/>
      <c r="D56" s="84"/>
      <c r="E56" s="86"/>
      <c r="F56" s="83"/>
      <c r="G56" s="87"/>
      <c r="H56" s="88"/>
      <c r="I56" s="151" t="str">
        <f>IFERROR(VLOOKUP($D56,BD!$A$4:$AC$61,29,FALSE),"")</f>
        <v/>
      </c>
      <c r="J56" s="153" t="str">
        <f>IFERROR(IF(C56="","",VLOOKUP($D56,BD!$A$4:$AC$61,IF(C56=2017,20,IF(C56=2018,21,IF(C56=2019,22,IF(C56=2020,23,IF(C56=2021,24,IF(C56=2022,25,IF(C56=2023,26,27))))))),FALSE)),"")</f>
        <v/>
      </c>
      <c r="K56" s="152" t="str">
        <f>IFERROR(VLOOKUP($D56,BD!$A$4:$AC$61,28,FALSE),"")</f>
        <v/>
      </c>
      <c r="L56" s="51" t="str">
        <f t="shared" si="9"/>
        <v/>
      </c>
      <c r="M56" s="91" t="str">
        <f>IFERROR(VLOOKUP($D56,BD!$A$4:$AC$61,2,FALSE),"")</f>
        <v/>
      </c>
      <c r="N56" s="91" t="str">
        <f>IFERROR(VLOOKUP($D56,BD!$A$4:$AC$61,3,FALSE),"")</f>
        <v/>
      </c>
      <c r="O56" s="91" t="str">
        <f>IFERROR(VLOOKUP($D56,BD!$A$4:$AC$61,4,FALSE),"")</f>
        <v/>
      </c>
      <c r="P56" s="51" t="str">
        <f t="shared" si="5"/>
        <v/>
      </c>
      <c r="Q56" s="51" t="str">
        <f t="shared" si="6"/>
        <v/>
      </c>
      <c r="R56" s="51" t="str">
        <f t="shared" si="7"/>
        <v/>
      </c>
      <c r="S56" s="92" t="str">
        <f t="shared" si="8"/>
        <v/>
      </c>
      <c r="T56" s="79">
        <f t="shared" si="11"/>
        <v>0</v>
      </c>
    </row>
    <row r="57" spans="1:20">
      <c r="A57" s="95">
        <v>48</v>
      </c>
      <c r="B57" s="84"/>
      <c r="C57" s="85"/>
      <c r="D57" s="84"/>
      <c r="E57" s="86"/>
      <c r="F57" s="83"/>
      <c r="G57" s="87"/>
      <c r="H57" s="88"/>
      <c r="I57" s="151" t="str">
        <f>IFERROR(VLOOKUP($D57,BD!$A$4:$AC$61,29,FALSE),"")</f>
        <v/>
      </c>
      <c r="J57" s="153" t="str">
        <f>IFERROR(IF(C57="","",VLOOKUP($D57,BD!$A$4:$AC$61,IF(C57=2017,20,IF(C57=2018,21,IF(C57=2019,22,IF(C57=2020,23,IF(C57=2021,24,IF(C57=2022,25,IF(C57=2023,26,27))))))),FALSE)),"")</f>
        <v/>
      </c>
      <c r="K57" s="152" t="str">
        <f>IFERROR(VLOOKUP($D57,BD!$A$4:$AC$61,28,FALSE),"")</f>
        <v/>
      </c>
      <c r="L57" s="51" t="str">
        <f t="shared" si="9"/>
        <v/>
      </c>
      <c r="M57" s="91" t="str">
        <f>IFERROR(VLOOKUP($D57,BD!$A$4:$AC$61,2,FALSE),"")</f>
        <v/>
      </c>
      <c r="N57" s="91" t="str">
        <f>IFERROR(VLOOKUP($D57,BD!$A$4:$AC$61,3,FALSE),"")</f>
        <v/>
      </c>
      <c r="O57" s="91" t="str">
        <f>IFERROR(VLOOKUP($D57,BD!$A$4:$AC$61,4,FALSE),"")</f>
        <v/>
      </c>
      <c r="P57" s="51" t="str">
        <f t="shared" si="5"/>
        <v/>
      </c>
      <c r="Q57" s="51" t="str">
        <f t="shared" si="6"/>
        <v/>
      </c>
      <c r="R57" s="51" t="str">
        <f t="shared" si="7"/>
        <v/>
      </c>
      <c r="S57" s="92" t="str">
        <f t="shared" si="8"/>
        <v/>
      </c>
      <c r="T57" s="79">
        <f t="shared" si="11"/>
        <v>0</v>
      </c>
    </row>
    <row r="58" spans="1:20">
      <c r="A58" s="95">
        <v>49</v>
      </c>
      <c r="B58" s="84"/>
      <c r="C58" s="85"/>
      <c r="D58" s="84"/>
      <c r="E58" s="86"/>
      <c r="F58" s="83"/>
      <c r="G58" s="87"/>
      <c r="H58" s="88"/>
      <c r="I58" s="151" t="str">
        <f>IFERROR(VLOOKUP($D58,BD!$A$4:$AC$61,29,FALSE),"")</f>
        <v/>
      </c>
      <c r="J58" s="153" t="str">
        <f>IFERROR(IF(C58="","",VLOOKUP($D58,BD!$A$4:$AC$61,IF(C58=2017,20,IF(C58=2018,21,IF(C58=2019,22,IF(C58=2020,23,IF(C58=2021,24,IF(C58=2022,25,IF(C58=2023,26,27))))))),FALSE)),"")</f>
        <v/>
      </c>
      <c r="K58" s="152" t="str">
        <f>IFERROR(VLOOKUP($D58,BD!$A$4:$AC$61,28,FALSE),"")</f>
        <v/>
      </c>
      <c r="L58" s="51" t="str">
        <f t="shared" si="9"/>
        <v/>
      </c>
      <c r="M58" s="91" t="str">
        <f>IFERROR(VLOOKUP($D58,BD!$A$4:$AC$61,2,FALSE),"")</f>
        <v/>
      </c>
      <c r="N58" s="91" t="str">
        <f>IFERROR(VLOOKUP($D58,BD!$A$4:$AC$61,3,FALSE),"")</f>
        <v/>
      </c>
      <c r="O58" s="91" t="str">
        <f>IFERROR(VLOOKUP($D58,BD!$A$4:$AC$61,4,FALSE),"")</f>
        <v/>
      </c>
      <c r="P58" s="51" t="str">
        <f t="shared" si="5"/>
        <v/>
      </c>
      <c r="Q58" s="51" t="str">
        <f t="shared" si="6"/>
        <v/>
      </c>
      <c r="R58" s="51" t="str">
        <f t="shared" si="7"/>
        <v/>
      </c>
      <c r="S58" s="92" t="str">
        <f t="shared" si="8"/>
        <v/>
      </c>
      <c r="T58" s="79">
        <f t="shared" si="11"/>
        <v>0</v>
      </c>
    </row>
    <row r="59" spans="1:20">
      <c r="A59" s="95">
        <v>50</v>
      </c>
      <c r="B59" s="84"/>
      <c r="C59" s="85"/>
      <c r="D59" s="84"/>
      <c r="E59" s="86"/>
      <c r="F59" s="83"/>
      <c r="G59" s="87"/>
      <c r="H59" s="88"/>
      <c r="I59" s="151" t="str">
        <f>IFERROR(VLOOKUP($D59,BD!$A$4:$AC$61,29,FALSE),"")</f>
        <v/>
      </c>
      <c r="J59" s="153" t="str">
        <f>IFERROR(IF(C59="","",VLOOKUP($D59,BD!$A$4:$AC$61,IF(C59=2017,20,IF(C59=2018,21,IF(C59=2019,22,IF(C59=2020,23,IF(C59=2021,24,IF(C59=2022,25,IF(C59=2023,26,27))))))),FALSE)),"")</f>
        <v/>
      </c>
      <c r="K59" s="152" t="str">
        <f>IFERROR(VLOOKUP($D59,BD!$A$4:$AC$61,28,FALSE),"")</f>
        <v/>
      </c>
      <c r="L59" s="51" t="str">
        <f t="shared" si="9"/>
        <v/>
      </c>
      <c r="M59" s="91" t="str">
        <f>IFERROR(VLOOKUP($D59,BD!$A$4:$AC$61,2,FALSE),"")</f>
        <v/>
      </c>
      <c r="N59" s="91" t="str">
        <f>IFERROR(VLOOKUP($D59,BD!$A$4:$AC$61,3,FALSE),"")</f>
        <v/>
      </c>
      <c r="O59" s="91" t="str">
        <f>IFERROR(VLOOKUP($D59,BD!$A$4:$AC$61,4,FALSE),"")</f>
        <v/>
      </c>
      <c r="P59" s="51" t="str">
        <f t="shared" si="5"/>
        <v/>
      </c>
      <c r="Q59" s="51" t="str">
        <f t="shared" si="6"/>
        <v/>
      </c>
      <c r="R59" s="51" t="str">
        <f t="shared" si="7"/>
        <v/>
      </c>
      <c r="S59" s="92" t="str">
        <f t="shared" si="8"/>
        <v/>
      </c>
      <c r="T59" s="79">
        <f t="shared" si="11"/>
        <v>0</v>
      </c>
    </row>
    <row r="60" spans="1:20">
      <c r="A60" s="95">
        <v>51</v>
      </c>
      <c r="B60" s="84"/>
      <c r="C60" s="85"/>
      <c r="D60" s="84"/>
      <c r="E60" s="86"/>
      <c r="F60" s="83"/>
      <c r="G60" s="87"/>
      <c r="H60" s="88"/>
      <c r="I60" s="151" t="str">
        <f>IFERROR(VLOOKUP($D60,BD!$A$4:$AC$61,29,FALSE),"")</f>
        <v/>
      </c>
      <c r="J60" s="153" t="str">
        <f>IFERROR(IF(C60="","",VLOOKUP($D60,BD!$A$4:$AC$61,IF(C60=2017,20,IF(C60=2018,21,IF(C60=2019,22,IF(C60=2020,23,IF(C60=2021,24,IF(C60=2022,25,IF(C60=2023,26,27))))))),FALSE)),"")</f>
        <v/>
      </c>
      <c r="K60" s="152" t="str">
        <f>IFERROR(VLOOKUP($D60,BD!$A$4:$AC$61,28,FALSE),"")</f>
        <v/>
      </c>
      <c r="L60" s="51" t="str">
        <f t="shared" si="9"/>
        <v/>
      </c>
      <c r="M60" s="91" t="str">
        <f>IFERROR(VLOOKUP($D60,BD!$A$4:$AC$61,2,FALSE),"")</f>
        <v/>
      </c>
      <c r="N60" s="91" t="str">
        <f>IFERROR(VLOOKUP($D60,BD!$A$4:$AC$61,3,FALSE),"")</f>
        <v/>
      </c>
      <c r="O60" s="91" t="str">
        <f>IFERROR(VLOOKUP($D60,BD!$A$4:$AC$61,4,FALSE),"")</f>
        <v/>
      </c>
      <c r="P60" s="51" t="str">
        <f t="shared" si="5"/>
        <v/>
      </c>
      <c r="Q60" s="51" t="str">
        <f t="shared" si="6"/>
        <v/>
      </c>
      <c r="R60" s="51" t="str">
        <f t="shared" si="7"/>
        <v/>
      </c>
      <c r="S60" s="92" t="str">
        <f t="shared" si="8"/>
        <v/>
      </c>
      <c r="T60" s="79">
        <f t="shared" si="11"/>
        <v>0</v>
      </c>
    </row>
    <row r="61" spans="1:20">
      <c r="A61" s="95">
        <v>52</v>
      </c>
      <c r="B61" s="84"/>
      <c r="C61" s="85"/>
      <c r="D61" s="84"/>
      <c r="E61" s="86"/>
      <c r="F61" s="83"/>
      <c r="G61" s="87"/>
      <c r="H61" s="88"/>
      <c r="I61" s="151" t="str">
        <f>IFERROR(VLOOKUP($D61,BD!$A$4:$AC$61,29,FALSE),"")</f>
        <v/>
      </c>
      <c r="J61" s="153" t="str">
        <f>IFERROR(IF(C61="","",VLOOKUP($D61,BD!$A$4:$AC$61,IF(C61=2017,20,IF(C61=2018,21,IF(C61=2019,22,IF(C61=2020,23,IF(C61=2021,24,IF(C61=2022,25,IF(C61=2023,26,27))))))),FALSE)),"")</f>
        <v/>
      </c>
      <c r="K61" s="152" t="str">
        <f>IFERROR(VLOOKUP($D61,BD!$A$4:$AC$61,28,FALSE),"")</f>
        <v/>
      </c>
      <c r="L61" s="51" t="str">
        <f t="shared" si="9"/>
        <v/>
      </c>
      <c r="M61" s="91" t="str">
        <f>IFERROR(VLOOKUP($D61,BD!$A$4:$AC$61,2,FALSE),"")</f>
        <v/>
      </c>
      <c r="N61" s="91" t="str">
        <f>IFERROR(VLOOKUP($D61,BD!$A$4:$AC$61,3,FALSE),"")</f>
        <v/>
      </c>
      <c r="O61" s="91" t="str">
        <f>IFERROR(VLOOKUP($D61,BD!$A$4:$AC$61,4,FALSE),"")</f>
        <v/>
      </c>
      <c r="P61" s="51" t="str">
        <f t="shared" si="5"/>
        <v/>
      </c>
      <c r="Q61" s="51" t="str">
        <f t="shared" si="6"/>
        <v/>
      </c>
      <c r="R61" s="51" t="str">
        <f t="shared" si="7"/>
        <v/>
      </c>
      <c r="S61" s="92" t="str">
        <f t="shared" si="8"/>
        <v/>
      </c>
      <c r="T61" s="79">
        <f t="shared" si="11"/>
        <v>0</v>
      </c>
    </row>
    <row r="62" spans="1:20">
      <c r="A62" s="95">
        <v>53</v>
      </c>
      <c r="B62" s="84"/>
      <c r="C62" s="85"/>
      <c r="D62" s="84"/>
      <c r="E62" s="86"/>
      <c r="F62" s="83"/>
      <c r="G62" s="87"/>
      <c r="H62" s="88"/>
      <c r="I62" s="151" t="str">
        <f>IFERROR(VLOOKUP($D62,BD!$A$4:$AC$61,29,FALSE),"")</f>
        <v/>
      </c>
      <c r="J62" s="153" t="str">
        <f>IFERROR(IF(C62="","",VLOOKUP($D62,BD!$A$4:$AC$61,IF(C62=2017,20,IF(C62=2018,21,IF(C62=2019,22,IF(C62=2020,23,IF(C62=2021,24,IF(C62=2022,25,IF(C62=2023,26,27))))))),FALSE)),"")</f>
        <v/>
      </c>
      <c r="K62" s="152" t="str">
        <f>IFERROR(VLOOKUP($D62,BD!$A$4:$AC$61,28,FALSE),"")</f>
        <v/>
      </c>
      <c r="L62" s="51" t="str">
        <f t="shared" si="9"/>
        <v/>
      </c>
      <c r="M62" s="91" t="str">
        <f>IFERROR(VLOOKUP($D62,BD!$A$4:$AC$61,2,FALSE),"")</f>
        <v/>
      </c>
      <c r="N62" s="91" t="str">
        <f>IFERROR(VLOOKUP($D62,BD!$A$4:$AC$61,3,FALSE),"")</f>
        <v/>
      </c>
      <c r="O62" s="91" t="str">
        <f>IFERROR(VLOOKUP($D62,BD!$A$4:$AC$61,4,FALSE),"")</f>
        <v/>
      </c>
      <c r="P62" s="51" t="str">
        <f t="shared" si="5"/>
        <v/>
      </c>
      <c r="Q62" s="51" t="str">
        <f t="shared" si="6"/>
        <v/>
      </c>
      <c r="R62" s="51" t="str">
        <f t="shared" si="7"/>
        <v/>
      </c>
      <c r="S62" s="92" t="str">
        <f t="shared" si="8"/>
        <v/>
      </c>
      <c r="T62" s="79">
        <f t="shared" si="11"/>
        <v>0</v>
      </c>
    </row>
    <row r="63" spans="1:20">
      <c r="A63" s="95">
        <v>54</v>
      </c>
      <c r="B63" s="84"/>
      <c r="C63" s="85"/>
      <c r="D63" s="84"/>
      <c r="E63" s="86"/>
      <c r="F63" s="83"/>
      <c r="G63" s="87"/>
      <c r="H63" s="88"/>
      <c r="I63" s="151" t="str">
        <f>IFERROR(VLOOKUP($D63,BD!$A$4:$AC$61,29,FALSE),"")</f>
        <v/>
      </c>
      <c r="J63" s="153" t="str">
        <f>IFERROR(IF(C63="","",VLOOKUP($D63,BD!$A$4:$AC$61,IF(C63=2017,20,IF(C63=2018,21,IF(C63=2019,22,IF(C63=2020,23,IF(C63=2021,24,IF(C63=2022,25,IF(C63=2023,26,27))))))),FALSE)),"")</f>
        <v/>
      </c>
      <c r="K63" s="152" t="str">
        <f>IFERROR(VLOOKUP($D63,BD!$A$4:$AC$61,28,FALSE),"")</f>
        <v/>
      </c>
      <c r="L63" s="51" t="str">
        <f t="shared" si="9"/>
        <v/>
      </c>
      <c r="M63" s="91" t="str">
        <f>IFERROR(VLOOKUP($D63,BD!$A$4:$AC$61,2,FALSE),"")</f>
        <v/>
      </c>
      <c r="N63" s="91" t="str">
        <f>IFERROR(VLOOKUP($D63,BD!$A$4:$AC$61,3,FALSE),"")</f>
        <v/>
      </c>
      <c r="O63" s="91" t="str">
        <f>IFERROR(VLOOKUP($D63,BD!$A$4:$AC$61,4,FALSE),"")</f>
        <v/>
      </c>
      <c r="P63" s="51" t="str">
        <f t="shared" si="5"/>
        <v/>
      </c>
      <c r="Q63" s="51" t="str">
        <f t="shared" si="6"/>
        <v/>
      </c>
      <c r="R63" s="51" t="str">
        <f t="shared" si="7"/>
        <v/>
      </c>
      <c r="S63" s="92" t="str">
        <f t="shared" si="8"/>
        <v/>
      </c>
      <c r="T63" s="79">
        <f t="shared" si="11"/>
        <v>0</v>
      </c>
    </row>
    <row r="64" spans="1:20">
      <c r="A64" s="95">
        <v>55</v>
      </c>
      <c r="B64" s="84"/>
      <c r="C64" s="85"/>
      <c r="D64" s="84"/>
      <c r="E64" s="86"/>
      <c r="F64" s="83"/>
      <c r="G64" s="87"/>
      <c r="H64" s="88"/>
      <c r="I64" s="151" t="str">
        <f>IFERROR(VLOOKUP($D64,BD!$A$4:$AC$61,29,FALSE),"")</f>
        <v/>
      </c>
      <c r="J64" s="153" t="str">
        <f>IFERROR(IF(C64="","",VLOOKUP($D64,BD!$A$4:$AC$61,IF(C64=2017,20,IF(C64=2018,21,IF(C64=2019,22,IF(C64=2020,23,IF(C64=2021,24,IF(C64=2022,25,IF(C64=2023,26,27))))))),FALSE)),"")</f>
        <v/>
      </c>
      <c r="K64" s="152" t="str">
        <f>IFERROR(VLOOKUP($D64,BD!$A$4:$AC$61,28,FALSE),"")</f>
        <v/>
      </c>
      <c r="L64" s="51" t="str">
        <f t="shared" si="9"/>
        <v/>
      </c>
      <c r="M64" s="91" t="str">
        <f>IFERROR(VLOOKUP($D64,BD!$A$4:$AC$61,2,FALSE),"")</f>
        <v/>
      </c>
      <c r="N64" s="91" t="str">
        <f>IFERROR(VLOOKUP($D64,BD!$A$4:$AC$61,3,FALSE),"")</f>
        <v/>
      </c>
      <c r="O64" s="91" t="str">
        <f>IFERROR(VLOOKUP($D64,BD!$A$4:$AC$61,4,FALSE),"")</f>
        <v/>
      </c>
      <c r="P64" s="51" t="str">
        <f t="shared" si="5"/>
        <v/>
      </c>
      <c r="Q64" s="51" t="str">
        <f t="shared" si="6"/>
        <v/>
      </c>
      <c r="R64" s="51" t="str">
        <f t="shared" si="7"/>
        <v/>
      </c>
      <c r="S64" s="92" t="str">
        <f t="shared" si="8"/>
        <v/>
      </c>
      <c r="T64" s="79">
        <f t="shared" si="11"/>
        <v>0</v>
      </c>
    </row>
    <row r="65" spans="1:20">
      <c r="A65" s="95">
        <v>56</v>
      </c>
      <c r="B65" s="84"/>
      <c r="C65" s="85"/>
      <c r="D65" s="84"/>
      <c r="E65" s="86"/>
      <c r="F65" s="83"/>
      <c r="G65" s="87"/>
      <c r="H65" s="88"/>
      <c r="I65" s="151" t="str">
        <f>IFERROR(VLOOKUP($D65,BD!$A$4:$AC$61,29,FALSE),"")</f>
        <v/>
      </c>
      <c r="J65" s="153" t="str">
        <f>IFERROR(IF(C65="","",VLOOKUP($D65,BD!$A$4:$AC$61,IF(C65=2017,20,IF(C65=2018,21,IF(C65=2019,22,IF(C65=2020,23,IF(C65=2021,24,IF(C65=2022,25,IF(C65=2023,26,27))))))),FALSE)),"")</f>
        <v/>
      </c>
      <c r="K65" s="152" t="str">
        <f>IFERROR(VLOOKUP($D65,BD!$A$4:$AC$61,28,FALSE),"")</f>
        <v/>
      </c>
      <c r="L65" s="51" t="str">
        <f t="shared" si="9"/>
        <v/>
      </c>
      <c r="M65" s="91" t="str">
        <f>IFERROR(VLOOKUP($D65,BD!$A$4:$AC$61,2,FALSE),"")</f>
        <v/>
      </c>
      <c r="N65" s="91" t="str">
        <f>IFERROR(VLOOKUP($D65,BD!$A$4:$AC$61,3,FALSE),"")</f>
        <v/>
      </c>
      <c r="O65" s="91" t="str">
        <f>IFERROR(VLOOKUP($D65,BD!$A$4:$AC$61,4,FALSE),"")</f>
        <v/>
      </c>
      <c r="P65" s="51" t="str">
        <f t="shared" si="5"/>
        <v/>
      </c>
      <c r="Q65" s="51" t="str">
        <f t="shared" si="6"/>
        <v/>
      </c>
      <c r="R65" s="51" t="str">
        <f t="shared" si="7"/>
        <v/>
      </c>
      <c r="S65" s="92" t="str">
        <f t="shared" si="8"/>
        <v/>
      </c>
      <c r="T65" s="79">
        <f t="shared" si="11"/>
        <v>0</v>
      </c>
    </row>
    <row r="66" spans="1:20">
      <c r="A66" s="95">
        <v>57</v>
      </c>
      <c r="B66" s="84"/>
      <c r="C66" s="85"/>
      <c r="D66" s="84"/>
      <c r="E66" s="86"/>
      <c r="F66" s="83"/>
      <c r="G66" s="87"/>
      <c r="H66" s="88"/>
      <c r="I66" s="151" t="str">
        <f>IFERROR(VLOOKUP($D66,BD!$A$4:$AC$61,29,FALSE),"")</f>
        <v/>
      </c>
      <c r="J66" s="153" t="str">
        <f>IFERROR(IF(C66="","",VLOOKUP($D66,BD!$A$4:$AC$61,IF(C66=2017,20,IF(C66=2018,21,IF(C66=2019,22,IF(C66=2020,23,IF(C66=2021,24,IF(C66=2022,25,IF(C66=2023,26,27))))))),FALSE)),"")</f>
        <v/>
      </c>
      <c r="K66" s="152" t="str">
        <f>IFERROR(VLOOKUP($D66,BD!$A$4:$AC$61,28,FALSE),"")</f>
        <v/>
      </c>
      <c r="L66" s="51" t="str">
        <f t="shared" si="9"/>
        <v/>
      </c>
      <c r="M66" s="91" t="str">
        <f>IFERROR(VLOOKUP($D66,BD!$A$4:$AC$61,2,FALSE),"")</f>
        <v/>
      </c>
      <c r="N66" s="91" t="str">
        <f>IFERROR(VLOOKUP($D66,BD!$A$4:$AC$61,3,FALSE),"")</f>
        <v/>
      </c>
      <c r="O66" s="91" t="str">
        <f>IFERROR(VLOOKUP($D66,BD!$A$4:$AC$61,4,FALSE),"")</f>
        <v/>
      </c>
      <c r="P66" s="51" t="str">
        <f t="shared" si="5"/>
        <v/>
      </c>
      <c r="Q66" s="51" t="str">
        <f t="shared" si="6"/>
        <v/>
      </c>
      <c r="R66" s="51" t="str">
        <f t="shared" si="7"/>
        <v/>
      </c>
      <c r="S66" s="92" t="str">
        <f t="shared" si="8"/>
        <v/>
      </c>
      <c r="T66" s="79">
        <f t="shared" si="11"/>
        <v>0</v>
      </c>
    </row>
    <row r="67" spans="1:20">
      <c r="A67" s="95">
        <v>58</v>
      </c>
      <c r="B67" s="84"/>
      <c r="C67" s="85"/>
      <c r="D67" s="84"/>
      <c r="E67" s="86"/>
      <c r="F67" s="83"/>
      <c r="G67" s="87"/>
      <c r="H67" s="88"/>
      <c r="I67" s="151" t="str">
        <f>IFERROR(VLOOKUP($D67,BD!$A$4:$AC$61,29,FALSE),"")</f>
        <v/>
      </c>
      <c r="J67" s="153" t="str">
        <f>IFERROR(IF(C67="","",VLOOKUP($D67,BD!$A$4:$AC$61,IF(C67=2017,20,IF(C67=2018,21,IF(C67=2019,22,IF(C67=2020,23,IF(C67=2021,24,IF(C67=2022,25,IF(C67=2023,26,27))))))),FALSE)),"")</f>
        <v/>
      </c>
      <c r="K67" s="152" t="str">
        <f>IFERROR(VLOOKUP($D67,BD!$A$4:$AC$61,28,FALSE),"")</f>
        <v/>
      </c>
      <c r="L67" s="51" t="str">
        <f t="shared" si="9"/>
        <v/>
      </c>
      <c r="M67" s="91" t="str">
        <f>IFERROR(VLOOKUP($D67,BD!$A$4:$AC$61,2,FALSE),"")</f>
        <v/>
      </c>
      <c r="N67" s="91" t="str">
        <f>IFERROR(VLOOKUP($D67,BD!$A$4:$AC$61,3,FALSE),"")</f>
        <v/>
      </c>
      <c r="O67" s="91" t="str">
        <f>IFERROR(VLOOKUP($D67,BD!$A$4:$AC$61,4,FALSE),"")</f>
        <v/>
      </c>
      <c r="P67" s="51" t="str">
        <f t="shared" si="5"/>
        <v/>
      </c>
      <c r="Q67" s="51" t="str">
        <f t="shared" si="6"/>
        <v/>
      </c>
      <c r="R67" s="51" t="str">
        <f t="shared" si="7"/>
        <v/>
      </c>
      <c r="S67" s="92" t="str">
        <f t="shared" si="8"/>
        <v/>
      </c>
      <c r="T67" s="79">
        <f t="shared" si="11"/>
        <v>0</v>
      </c>
    </row>
    <row r="68" spans="1:20">
      <c r="A68" s="95">
        <v>59</v>
      </c>
      <c r="B68" s="84"/>
      <c r="C68" s="85"/>
      <c r="D68" s="84"/>
      <c r="E68" s="86"/>
      <c r="F68" s="83"/>
      <c r="G68" s="87"/>
      <c r="H68" s="88"/>
      <c r="I68" s="151" t="str">
        <f>IFERROR(VLOOKUP($D68,BD!$A$4:$AC$61,29,FALSE),"")</f>
        <v/>
      </c>
      <c r="J68" s="153" t="str">
        <f>IFERROR(IF(C68="","",VLOOKUP($D68,BD!$A$4:$AC$61,IF(C68=2017,20,IF(C68=2018,21,IF(C68=2019,22,IF(C68=2020,23,IF(C68=2021,24,IF(C68=2022,25,IF(C68=2023,26,27))))))),FALSE)),"")</f>
        <v/>
      </c>
      <c r="K68" s="152" t="str">
        <f>IFERROR(VLOOKUP($D68,BD!$A$4:$AC$61,28,FALSE),"")</f>
        <v/>
      </c>
      <c r="L68" s="51" t="str">
        <f t="shared" si="9"/>
        <v/>
      </c>
      <c r="M68" s="91" t="str">
        <f>IFERROR(VLOOKUP($D68,BD!$A$4:$AC$61,2,FALSE),"")</f>
        <v/>
      </c>
      <c r="N68" s="91" t="str">
        <f>IFERROR(VLOOKUP($D68,BD!$A$4:$AC$61,3,FALSE),"")</f>
        <v/>
      </c>
      <c r="O68" s="91" t="str">
        <f>IFERROR(VLOOKUP($D68,BD!$A$4:$AC$61,4,FALSE),"")</f>
        <v/>
      </c>
      <c r="P68" s="51" t="str">
        <f t="shared" si="5"/>
        <v/>
      </c>
      <c r="Q68" s="51" t="str">
        <f t="shared" si="6"/>
        <v/>
      </c>
      <c r="R68" s="51" t="str">
        <f t="shared" si="7"/>
        <v/>
      </c>
      <c r="S68" s="92" t="str">
        <f t="shared" si="8"/>
        <v/>
      </c>
      <c r="T68" s="79">
        <f t="shared" si="11"/>
        <v>0</v>
      </c>
    </row>
    <row r="69" spans="1:20">
      <c r="A69" s="95">
        <v>60</v>
      </c>
      <c r="B69" s="84"/>
      <c r="C69" s="85"/>
      <c r="D69" s="84"/>
      <c r="E69" s="86"/>
      <c r="F69" s="83"/>
      <c r="G69" s="87"/>
      <c r="H69" s="88"/>
      <c r="I69" s="151" t="str">
        <f>IFERROR(VLOOKUP($D69,BD!$A$4:$AC$61,29,FALSE),"")</f>
        <v/>
      </c>
      <c r="J69" s="153" t="str">
        <f>IFERROR(IF(C69="","",VLOOKUP($D69,BD!$A$4:$AC$61,IF(C69=2017,20,IF(C69=2018,21,IF(C69=2019,22,IF(C69=2020,23,IF(C69=2021,24,IF(C69=2022,25,IF(C69=2023,26,27))))))),FALSE)),"")</f>
        <v/>
      </c>
      <c r="K69" s="152" t="str">
        <f>IFERROR(VLOOKUP($D69,BD!$A$4:$AC$61,28,FALSE),"")</f>
        <v/>
      </c>
      <c r="L69" s="51" t="str">
        <f t="shared" si="9"/>
        <v/>
      </c>
      <c r="M69" s="91" t="str">
        <f>IFERROR(VLOOKUP($D69,BD!$A$4:$AC$61,2,FALSE),"")</f>
        <v/>
      </c>
      <c r="N69" s="91" t="str">
        <f>IFERROR(VLOOKUP($D69,BD!$A$4:$AC$61,3,FALSE),"")</f>
        <v/>
      </c>
      <c r="O69" s="91" t="str">
        <f>IFERROR(VLOOKUP($D69,BD!$A$4:$AC$61,4,FALSE),"")</f>
        <v/>
      </c>
      <c r="P69" s="51" t="str">
        <f t="shared" si="5"/>
        <v/>
      </c>
      <c r="Q69" s="51" t="str">
        <f t="shared" si="6"/>
        <v/>
      </c>
      <c r="R69" s="51" t="str">
        <f t="shared" si="7"/>
        <v/>
      </c>
      <c r="S69" s="92" t="str">
        <f t="shared" si="8"/>
        <v/>
      </c>
      <c r="T69" s="79">
        <f t="shared" si="11"/>
        <v>0</v>
      </c>
    </row>
    <row r="70" spans="1:20">
      <c r="A70" s="95">
        <v>61</v>
      </c>
      <c r="B70" s="84"/>
      <c r="C70" s="85"/>
      <c r="D70" s="84"/>
      <c r="E70" s="86"/>
      <c r="F70" s="83"/>
      <c r="G70" s="87"/>
      <c r="H70" s="88"/>
      <c r="I70" s="151" t="str">
        <f>IFERROR(VLOOKUP($D70,BD!$A$4:$AC$61,29,FALSE),"")</f>
        <v/>
      </c>
      <c r="J70" s="153" t="str">
        <f>IFERROR(IF(C70="","",VLOOKUP($D70,BD!$A$4:$AC$61,IF(C70=2017,20,IF(C70=2018,21,IF(C70=2019,22,IF(C70=2020,23,IF(C70=2021,24,IF(C70=2022,25,IF(C70=2023,26,27))))))),FALSE)),"")</f>
        <v/>
      </c>
      <c r="K70" s="152" t="str">
        <f>IFERROR(VLOOKUP($D70,BD!$A$4:$AC$61,28,FALSE),"")</f>
        <v/>
      </c>
      <c r="L70" s="51" t="str">
        <f t="shared" si="9"/>
        <v/>
      </c>
      <c r="M70" s="91" t="str">
        <f>IFERROR(VLOOKUP($D70,BD!$A$4:$AC$61,2,FALSE),"")</f>
        <v/>
      </c>
      <c r="N70" s="91" t="str">
        <f>IFERROR(VLOOKUP($D70,BD!$A$4:$AC$61,3,FALSE),"")</f>
        <v/>
      </c>
      <c r="O70" s="91" t="str">
        <f>IFERROR(VLOOKUP($D70,BD!$A$4:$AC$61,4,FALSE),"")</f>
        <v/>
      </c>
      <c r="P70" s="51" t="str">
        <f t="shared" si="5"/>
        <v/>
      </c>
      <c r="Q70" s="51" t="str">
        <f t="shared" si="6"/>
        <v/>
      </c>
      <c r="R70" s="51" t="str">
        <f t="shared" si="7"/>
        <v/>
      </c>
      <c r="S70" s="92" t="str">
        <f t="shared" si="8"/>
        <v/>
      </c>
      <c r="T70" s="79">
        <f t="shared" si="11"/>
        <v>0</v>
      </c>
    </row>
    <row r="71" spans="1:20">
      <c r="A71" s="95">
        <v>62</v>
      </c>
      <c r="B71" s="84"/>
      <c r="C71" s="85"/>
      <c r="D71" s="84"/>
      <c r="E71" s="86"/>
      <c r="F71" s="83"/>
      <c r="G71" s="87"/>
      <c r="H71" s="88"/>
      <c r="I71" s="151" t="str">
        <f>IFERROR(VLOOKUP($D71,BD!$A$4:$AC$61,29,FALSE),"")</f>
        <v/>
      </c>
      <c r="J71" s="153" t="str">
        <f>IFERROR(IF(C71="","",VLOOKUP($D71,BD!$A$4:$AC$61,IF(C71=2017,20,IF(C71=2018,21,IF(C71=2019,22,IF(C71=2020,23,IF(C71=2021,24,IF(C71=2022,25,IF(C71=2023,26,27))))))),FALSE)),"")</f>
        <v/>
      </c>
      <c r="K71" s="152" t="str">
        <f>IFERROR(VLOOKUP($D71,BD!$A$4:$AC$61,28,FALSE),"")</f>
        <v/>
      </c>
      <c r="L71" s="51" t="str">
        <f t="shared" si="9"/>
        <v/>
      </c>
      <c r="M71" s="91" t="str">
        <f>IFERROR(VLOOKUP($D71,BD!$A$4:$AC$61,2,FALSE),"")</f>
        <v/>
      </c>
      <c r="N71" s="91" t="str">
        <f>IFERROR(VLOOKUP($D71,BD!$A$4:$AC$61,3,FALSE),"")</f>
        <v/>
      </c>
      <c r="O71" s="91" t="str">
        <f>IFERROR(VLOOKUP($D71,BD!$A$4:$AC$61,4,FALSE),"")</f>
        <v/>
      </c>
      <c r="P71" s="51" t="str">
        <f t="shared" si="5"/>
        <v/>
      </c>
      <c r="Q71" s="51" t="str">
        <f t="shared" si="6"/>
        <v/>
      </c>
      <c r="R71" s="51" t="str">
        <f t="shared" si="7"/>
        <v/>
      </c>
      <c r="S71" s="92" t="str">
        <f t="shared" si="8"/>
        <v/>
      </c>
      <c r="T71" s="79">
        <f t="shared" si="11"/>
        <v>0</v>
      </c>
    </row>
    <row r="72" spans="1:20">
      <c r="A72" s="95">
        <v>63</v>
      </c>
      <c r="B72" s="84"/>
      <c r="C72" s="85"/>
      <c r="D72" s="84"/>
      <c r="E72" s="86"/>
      <c r="F72" s="83"/>
      <c r="G72" s="87"/>
      <c r="H72" s="88"/>
      <c r="I72" s="151" t="str">
        <f>IFERROR(VLOOKUP($D72,BD!$A$4:$AC$61,29,FALSE),"")</f>
        <v/>
      </c>
      <c r="J72" s="153" t="str">
        <f>IFERROR(IF(C72="","",VLOOKUP($D72,BD!$A$4:$AC$61,IF(C72=2017,20,IF(C72=2018,21,IF(C72=2019,22,IF(C72=2020,23,IF(C72=2021,24,IF(C72=2022,25,IF(C72=2023,26,27))))))),FALSE)),"")</f>
        <v/>
      </c>
      <c r="K72" s="152" t="str">
        <f>IFERROR(VLOOKUP($D72,BD!$A$4:$AC$61,28,FALSE),"")</f>
        <v/>
      </c>
      <c r="L72" s="51" t="str">
        <f t="shared" si="9"/>
        <v/>
      </c>
      <c r="M72" s="91" t="str">
        <f>IFERROR(VLOOKUP($D72,BD!$A$4:$AC$61,2,FALSE),"")</f>
        <v/>
      </c>
      <c r="N72" s="91" t="str">
        <f>IFERROR(VLOOKUP($D72,BD!$A$4:$AC$61,3,FALSE),"")</f>
        <v/>
      </c>
      <c r="O72" s="91" t="str">
        <f>IFERROR(VLOOKUP($D72,BD!$A$4:$AC$61,4,FALSE),"")</f>
        <v/>
      </c>
      <c r="P72" s="51" t="str">
        <f t="shared" si="5"/>
        <v/>
      </c>
      <c r="Q72" s="51" t="str">
        <f t="shared" si="6"/>
        <v/>
      </c>
      <c r="R72" s="51" t="str">
        <f t="shared" si="7"/>
        <v/>
      </c>
      <c r="S72" s="92" t="str">
        <f t="shared" si="8"/>
        <v/>
      </c>
      <c r="T72" s="79">
        <f t="shared" si="11"/>
        <v>0</v>
      </c>
    </row>
    <row r="73" spans="1:20">
      <c r="A73" s="95">
        <v>64</v>
      </c>
      <c r="B73" s="84"/>
      <c r="C73" s="85"/>
      <c r="D73" s="84"/>
      <c r="E73" s="86"/>
      <c r="F73" s="83"/>
      <c r="G73" s="87"/>
      <c r="H73" s="88"/>
      <c r="I73" s="151" t="str">
        <f>IFERROR(VLOOKUP($D73,BD!$A$4:$AC$61,29,FALSE),"")</f>
        <v/>
      </c>
      <c r="J73" s="153" t="str">
        <f>IFERROR(IF(C73="","",VLOOKUP($D73,BD!$A$4:$AC$61,IF(C73=2017,20,IF(C73=2018,21,IF(C73=2019,22,IF(C73=2020,23,IF(C73=2021,24,IF(C73=2022,25,IF(C73=2023,26,27))))))),FALSE)),"")</f>
        <v/>
      </c>
      <c r="K73" s="152" t="str">
        <f>IFERROR(VLOOKUP($D73,BD!$A$4:$AC$61,28,FALSE),"")</f>
        <v/>
      </c>
      <c r="L73" s="51" t="str">
        <f t="shared" si="9"/>
        <v/>
      </c>
      <c r="M73" s="91" t="str">
        <f>IFERROR(VLOOKUP($D73,BD!$A$4:$AC$61,2,FALSE),"")</f>
        <v/>
      </c>
      <c r="N73" s="91" t="str">
        <f>IFERROR(VLOOKUP($D73,BD!$A$4:$AC$61,3,FALSE),"")</f>
        <v/>
      </c>
      <c r="O73" s="91" t="str">
        <f>IFERROR(VLOOKUP($D73,BD!$A$4:$AC$61,4,FALSE),"")</f>
        <v/>
      </c>
      <c r="P73" s="51" t="str">
        <f t="shared" si="5"/>
        <v/>
      </c>
      <c r="Q73" s="51" t="str">
        <f t="shared" si="6"/>
        <v/>
      </c>
      <c r="R73" s="51" t="str">
        <f t="shared" si="7"/>
        <v/>
      </c>
      <c r="S73" s="92" t="str">
        <f t="shared" si="8"/>
        <v/>
      </c>
      <c r="T73" s="79">
        <f t="shared" si="11"/>
        <v>0</v>
      </c>
    </row>
    <row r="74" spans="1:20">
      <c r="A74" s="95">
        <v>65</v>
      </c>
      <c r="B74" s="84"/>
      <c r="C74" s="85"/>
      <c r="D74" s="84"/>
      <c r="E74" s="86"/>
      <c r="F74" s="83"/>
      <c r="G74" s="87"/>
      <c r="H74" s="88"/>
      <c r="I74" s="151" t="str">
        <f>IFERROR(VLOOKUP($D74,BD!$A$4:$AC$61,29,FALSE),"")</f>
        <v/>
      </c>
      <c r="J74" s="153" t="str">
        <f>IFERROR(IF(C74="","",VLOOKUP($D74,BD!$A$4:$AC$61,IF(C74=2017,20,IF(C74=2018,21,IF(C74=2019,22,IF(C74=2020,23,IF(C74=2021,24,IF(C74=2022,25,IF(C74=2023,26,27))))))),FALSE)),"")</f>
        <v/>
      </c>
      <c r="K74" s="152" t="str">
        <f>IFERROR(VLOOKUP($D74,BD!$A$4:$AC$61,28,FALSE),"")</f>
        <v/>
      </c>
      <c r="L74" s="51" t="str">
        <f t="shared" si="9"/>
        <v/>
      </c>
      <c r="M74" s="91" t="str">
        <f>IFERROR(VLOOKUP($D74,BD!$A$4:$AC$61,2,FALSE),"")</f>
        <v/>
      </c>
      <c r="N74" s="91" t="str">
        <f>IFERROR(VLOOKUP($D74,BD!$A$4:$AC$61,3,FALSE),"")</f>
        <v/>
      </c>
      <c r="O74" s="91" t="str">
        <f>IFERROR(VLOOKUP($D74,BD!$A$4:$AC$61,4,FALSE),"")</f>
        <v/>
      </c>
      <c r="P74" s="51" t="str">
        <f t="shared" si="5"/>
        <v/>
      </c>
      <c r="Q74" s="51" t="str">
        <f t="shared" si="6"/>
        <v/>
      </c>
      <c r="R74" s="51" t="str">
        <f t="shared" si="7"/>
        <v/>
      </c>
      <c r="S74" s="92" t="str">
        <f t="shared" si="8"/>
        <v/>
      </c>
      <c r="T74" s="79">
        <f t="shared" ref="T74:T109" si="12">IF(COUNTA(F74),1,0)+IF(COUNTA(G74),2,0)+IF(COUNTA(H74),4,0)</f>
        <v>0</v>
      </c>
    </row>
    <row r="75" spans="1:20">
      <c r="A75" s="95">
        <v>66</v>
      </c>
      <c r="B75" s="84"/>
      <c r="C75" s="85"/>
      <c r="D75" s="84"/>
      <c r="E75" s="86"/>
      <c r="F75" s="83"/>
      <c r="G75" s="87"/>
      <c r="H75" s="88"/>
      <c r="I75" s="151" t="str">
        <f>IFERROR(VLOOKUP($D75,BD!$A$4:$AC$61,29,FALSE),"")</f>
        <v/>
      </c>
      <c r="J75" s="153" t="str">
        <f>IFERROR(IF(C75="","",VLOOKUP($D75,BD!$A$4:$AC$61,IF(C75=2017,20,IF(C75=2018,21,IF(C75=2019,22,IF(C75=2020,23,IF(C75=2021,24,IF(C75=2022,25,IF(C75=2023,26,27))))))),FALSE)),"")</f>
        <v/>
      </c>
      <c r="K75" s="152" t="str">
        <f>IFERROR(VLOOKUP($D75,BD!$A$4:$AC$61,28,FALSE),"")</f>
        <v/>
      </c>
      <c r="L75" s="51" t="str">
        <f t="shared" ref="L75:L109" si="13">IFERROR(IF(OR(T75=1,T75=2,T75=4),IF(K75="MJ/bl",IF(T75=4,IF(H75="KJ",E75/1000,E75),IF(T75=2,IF(G75="L",E75/158.9873*J75,E75/0.1589873*J75),IF(F75="KG",E75/I75/0.1589873*J75,E75*1000/I75/0.1589873*J75))),IF(K75="MJ/m3",IF(T75=4,IF(H75="KJ",E75/1000,E75),IF(T75=2,IF(G75="L",E75/1000*J75,E75*J75),IF(F75="Kg",E75/I75*J75,E75*1000/I75*J75))),IF(T75=4,IF(H75="KJ",E75/1000,E75),IF(T75=2,IF(G75="L",E75*I75/1000/1000*J75,E75*I75*J75/1000),IF(F75="Kg",E75/1000*J75,E75*J75))))),""),"")</f>
        <v/>
      </c>
      <c r="M75" s="91" t="str">
        <f>IFERROR(VLOOKUP($D75,BD!$A$4:$AC$61,2,FALSE),"")</f>
        <v/>
      </c>
      <c r="N75" s="91" t="str">
        <f>IFERROR(VLOOKUP($D75,BD!$A$4:$AC$61,3,FALSE),"")</f>
        <v/>
      </c>
      <c r="O75" s="91" t="str">
        <f>IFERROR(VLOOKUP($D75,BD!$A$4:$AC$61,4,FALSE),"")</f>
        <v/>
      </c>
      <c r="P75" s="51" t="str">
        <f t="shared" ref="P75:P109" si="14">IFERROR($L75*M75,"")</f>
        <v/>
      </c>
      <c r="Q75" s="51" t="str">
        <f t="shared" ref="Q75:Q109" si="15">IFERROR($L75*N75,"")</f>
        <v/>
      </c>
      <c r="R75" s="51" t="str">
        <f t="shared" ref="R75:R109" si="16">IFERROR($L75*O75,"")</f>
        <v/>
      </c>
      <c r="S75" s="92" t="str">
        <f t="shared" ref="S75:S109" si="17">IFERROR(P75+(Q75*28/1000)+(R75*265/1000),"")</f>
        <v/>
      </c>
      <c r="T75" s="79">
        <f t="shared" si="12"/>
        <v>0</v>
      </c>
    </row>
    <row r="76" spans="1:20">
      <c r="A76" s="95">
        <v>67</v>
      </c>
      <c r="B76" s="84"/>
      <c r="C76" s="85"/>
      <c r="D76" s="84"/>
      <c r="E76" s="86"/>
      <c r="F76" s="83"/>
      <c r="G76" s="87"/>
      <c r="H76" s="88"/>
      <c r="I76" s="151" t="str">
        <f>IFERROR(VLOOKUP($D76,BD!$A$4:$AC$61,29,FALSE),"")</f>
        <v/>
      </c>
      <c r="J76" s="153" t="str">
        <f>IFERROR(IF(C76="","",VLOOKUP($D76,BD!$A$4:$AC$61,IF(C76=2017,20,IF(C76=2018,21,IF(C76=2019,22,IF(C76=2020,23,IF(C76=2021,24,IF(C76=2022,25,IF(C76=2023,26,27))))))),FALSE)),"")</f>
        <v/>
      </c>
      <c r="K76" s="152" t="str">
        <f>IFERROR(VLOOKUP($D76,BD!$A$4:$AC$61,28,FALSE),"")</f>
        <v/>
      </c>
      <c r="L76" s="51" t="str">
        <f t="shared" si="13"/>
        <v/>
      </c>
      <c r="M76" s="91" t="str">
        <f>IFERROR(VLOOKUP($D76,BD!$A$4:$AC$61,2,FALSE),"")</f>
        <v/>
      </c>
      <c r="N76" s="91" t="str">
        <f>IFERROR(VLOOKUP($D76,BD!$A$4:$AC$61,3,FALSE),"")</f>
        <v/>
      </c>
      <c r="O76" s="91" t="str">
        <f>IFERROR(VLOOKUP($D76,BD!$A$4:$AC$61,4,FALSE),"")</f>
        <v/>
      </c>
      <c r="P76" s="51" t="str">
        <f t="shared" si="14"/>
        <v/>
      </c>
      <c r="Q76" s="51" t="str">
        <f t="shared" si="15"/>
        <v/>
      </c>
      <c r="R76" s="51" t="str">
        <f t="shared" si="16"/>
        <v/>
      </c>
      <c r="S76" s="92" t="str">
        <f t="shared" si="17"/>
        <v/>
      </c>
      <c r="T76" s="79">
        <f t="shared" si="12"/>
        <v>0</v>
      </c>
    </row>
    <row r="77" spans="1:20">
      <c r="A77" s="95">
        <v>68</v>
      </c>
      <c r="B77" s="84"/>
      <c r="C77" s="85"/>
      <c r="D77" s="84"/>
      <c r="E77" s="86"/>
      <c r="F77" s="83"/>
      <c r="G77" s="87"/>
      <c r="H77" s="88"/>
      <c r="I77" s="151" t="str">
        <f>IFERROR(VLOOKUP($D77,BD!$A$4:$AC$61,29,FALSE),"")</f>
        <v/>
      </c>
      <c r="J77" s="153" t="str">
        <f>IFERROR(IF(C77="","",VLOOKUP($D77,BD!$A$4:$AC$61,IF(C77=2017,20,IF(C77=2018,21,IF(C77=2019,22,IF(C77=2020,23,IF(C77=2021,24,IF(C77=2022,25,IF(C77=2023,26,27))))))),FALSE)),"")</f>
        <v/>
      </c>
      <c r="K77" s="152" t="str">
        <f>IFERROR(VLOOKUP($D77,BD!$A$4:$AC$61,28,FALSE),"")</f>
        <v/>
      </c>
      <c r="L77" s="51" t="str">
        <f t="shared" si="13"/>
        <v/>
      </c>
      <c r="M77" s="91" t="str">
        <f>IFERROR(VLOOKUP($D77,BD!$A$4:$AC$61,2,FALSE),"")</f>
        <v/>
      </c>
      <c r="N77" s="91" t="str">
        <f>IFERROR(VLOOKUP($D77,BD!$A$4:$AC$61,3,FALSE),"")</f>
        <v/>
      </c>
      <c r="O77" s="91" t="str">
        <f>IFERROR(VLOOKUP($D77,BD!$A$4:$AC$61,4,FALSE),"")</f>
        <v/>
      </c>
      <c r="P77" s="51" t="str">
        <f t="shared" si="14"/>
        <v/>
      </c>
      <c r="Q77" s="51" t="str">
        <f t="shared" si="15"/>
        <v/>
      </c>
      <c r="R77" s="51" t="str">
        <f t="shared" si="16"/>
        <v/>
      </c>
      <c r="S77" s="92" t="str">
        <f t="shared" si="17"/>
        <v/>
      </c>
      <c r="T77" s="79">
        <f t="shared" si="12"/>
        <v>0</v>
      </c>
    </row>
    <row r="78" spans="1:20">
      <c r="A78" s="95">
        <v>69</v>
      </c>
      <c r="B78" s="84"/>
      <c r="C78" s="85"/>
      <c r="D78" s="84"/>
      <c r="E78" s="86"/>
      <c r="F78" s="83"/>
      <c r="G78" s="87"/>
      <c r="H78" s="88"/>
      <c r="I78" s="151" t="str">
        <f>IFERROR(VLOOKUP($D78,BD!$A$4:$AC$61,29,FALSE),"")</f>
        <v/>
      </c>
      <c r="J78" s="153" t="str">
        <f>IFERROR(IF(C78="","",VLOOKUP($D78,BD!$A$4:$AC$61,IF(C78=2017,20,IF(C78=2018,21,IF(C78=2019,22,IF(C78=2020,23,IF(C78=2021,24,IF(C78=2022,25,IF(C78=2023,26,27))))))),FALSE)),"")</f>
        <v/>
      </c>
      <c r="K78" s="152" t="str">
        <f>IFERROR(VLOOKUP($D78,BD!$A$4:$AC$61,28,FALSE),"")</f>
        <v/>
      </c>
      <c r="L78" s="51" t="str">
        <f t="shared" si="13"/>
        <v/>
      </c>
      <c r="M78" s="91" t="str">
        <f>IFERROR(VLOOKUP($D78,BD!$A$4:$AC$61,2,FALSE),"")</f>
        <v/>
      </c>
      <c r="N78" s="91" t="str">
        <f>IFERROR(VLOOKUP($D78,BD!$A$4:$AC$61,3,FALSE),"")</f>
        <v/>
      </c>
      <c r="O78" s="91" t="str">
        <f>IFERROR(VLOOKUP($D78,BD!$A$4:$AC$61,4,FALSE),"")</f>
        <v/>
      </c>
      <c r="P78" s="51" t="str">
        <f t="shared" si="14"/>
        <v/>
      </c>
      <c r="Q78" s="51" t="str">
        <f t="shared" si="15"/>
        <v/>
      </c>
      <c r="R78" s="51" t="str">
        <f t="shared" si="16"/>
        <v/>
      </c>
      <c r="S78" s="92" t="str">
        <f t="shared" si="17"/>
        <v/>
      </c>
      <c r="T78" s="79">
        <f t="shared" si="12"/>
        <v>0</v>
      </c>
    </row>
    <row r="79" spans="1:20">
      <c r="A79" s="95">
        <v>70</v>
      </c>
      <c r="B79" s="84"/>
      <c r="C79" s="85"/>
      <c r="D79" s="84"/>
      <c r="E79" s="86"/>
      <c r="F79" s="83"/>
      <c r="G79" s="87"/>
      <c r="H79" s="88"/>
      <c r="I79" s="151" t="str">
        <f>IFERROR(VLOOKUP($D79,BD!$A$4:$AC$61,29,FALSE),"")</f>
        <v/>
      </c>
      <c r="J79" s="153" t="str">
        <f>IFERROR(IF(C79="","",VLOOKUP($D79,BD!$A$4:$AC$61,IF(C79=2017,20,IF(C79=2018,21,IF(C79=2019,22,IF(C79=2020,23,IF(C79=2021,24,IF(C79=2022,25,IF(C79=2023,26,27))))))),FALSE)),"")</f>
        <v/>
      </c>
      <c r="K79" s="152" t="str">
        <f>IFERROR(VLOOKUP($D79,BD!$A$4:$AC$61,28,FALSE),"")</f>
        <v/>
      </c>
      <c r="L79" s="51" t="str">
        <f t="shared" si="13"/>
        <v/>
      </c>
      <c r="M79" s="91" t="str">
        <f>IFERROR(VLOOKUP($D79,BD!$A$4:$AC$61,2,FALSE),"")</f>
        <v/>
      </c>
      <c r="N79" s="91" t="str">
        <f>IFERROR(VLOOKUP($D79,BD!$A$4:$AC$61,3,FALSE),"")</f>
        <v/>
      </c>
      <c r="O79" s="91" t="str">
        <f>IFERROR(VLOOKUP($D79,BD!$A$4:$AC$61,4,FALSE),"")</f>
        <v/>
      </c>
      <c r="P79" s="51" t="str">
        <f t="shared" si="14"/>
        <v/>
      </c>
      <c r="Q79" s="51" t="str">
        <f t="shared" si="15"/>
        <v/>
      </c>
      <c r="R79" s="51" t="str">
        <f t="shared" si="16"/>
        <v/>
      </c>
      <c r="S79" s="92" t="str">
        <f t="shared" si="17"/>
        <v/>
      </c>
      <c r="T79" s="79">
        <f t="shared" si="12"/>
        <v>0</v>
      </c>
    </row>
    <row r="80" spans="1:20">
      <c r="A80" s="95">
        <v>71</v>
      </c>
      <c r="B80" s="84"/>
      <c r="C80" s="85"/>
      <c r="D80" s="84"/>
      <c r="E80" s="86"/>
      <c r="F80" s="83"/>
      <c r="G80" s="87"/>
      <c r="H80" s="88"/>
      <c r="I80" s="151" t="str">
        <f>IFERROR(VLOOKUP($D80,BD!$A$4:$AC$61,29,FALSE),"")</f>
        <v/>
      </c>
      <c r="J80" s="153" t="str">
        <f>IFERROR(IF(C80="","",VLOOKUP($D80,BD!$A$4:$AC$61,IF(C80=2017,20,IF(C80=2018,21,IF(C80=2019,22,IF(C80=2020,23,IF(C80=2021,24,IF(C80=2022,25,IF(C80=2023,26,27))))))),FALSE)),"")</f>
        <v/>
      </c>
      <c r="K80" s="152" t="str">
        <f>IFERROR(VLOOKUP($D80,BD!$A$4:$AC$61,28,FALSE),"")</f>
        <v/>
      </c>
      <c r="L80" s="51" t="str">
        <f t="shared" si="13"/>
        <v/>
      </c>
      <c r="M80" s="91" t="str">
        <f>IFERROR(VLOOKUP($D80,BD!$A$4:$AC$61,2,FALSE),"")</f>
        <v/>
      </c>
      <c r="N80" s="91" t="str">
        <f>IFERROR(VLOOKUP($D80,BD!$A$4:$AC$61,3,FALSE),"")</f>
        <v/>
      </c>
      <c r="O80" s="91" t="str">
        <f>IFERROR(VLOOKUP($D80,BD!$A$4:$AC$61,4,FALSE),"")</f>
        <v/>
      </c>
      <c r="P80" s="51" t="str">
        <f t="shared" si="14"/>
        <v/>
      </c>
      <c r="Q80" s="51" t="str">
        <f t="shared" si="15"/>
        <v/>
      </c>
      <c r="R80" s="51" t="str">
        <f t="shared" si="16"/>
        <v/>
      </c>
      <c r="S80" s="92" t="str">
        <f t="shared" si="17"/>
        <v/>
      </c>
      <c r="T80" s="79">
        <f t="shared" si="12"/>
        <v>0</v>
      </c>
    </row>
    <row r="81" spans="1:20">
      <c r="A81" s="95">
        <v>72</v>
      </c>
      <c r="B81" s="84"/>
      <c r="C81" s="85"/>
      <c r="D81" s="84"/>
      <c r="E81" s="86"/>
      <c r="F81" s="83"/>
      <c r="G81" s="87"/>
      <c r="H81" s="88"/>
      <c r="I81" s="151" t="str">
        <f>IFERROR(VLOOKUP($D81,BD!$A$4:$AC$61,29,FALSE),"")</f>
        <v/>
      </c>
      <c r="J81" s="153" t="str">
        <f>IFERROR(IF(C81="","",VLOOKUP($D81,BD!$A$4:$AC$61,IF(C81=2017,20,IF(C81=2018,21,IF(C81=2019,22,IF(C81=2020,23,IF(C81=2021,24,IF(C81=2022,25,IF(C81=2023,26,27))))))),FALSE)),"")</f>
        <v/>
      </c>
      <c r="K81" s="152" t="str">
        <f>IFERROR(VLOOKUP($D81,BD!$A$4:$AC$61,28,FALSE),"")</f>
        <v/>
      </c>
      <c r="L81" s="51" t="str">
        <f t="shared" si="13"/>
        <v/>
      </c>
      <c r="M81" s="91" t="str">
        <f>IFERROR(VLOOKUP($D81,BD!$A$4:$AC$61,2,FALSE),"")</f>
        <v/>
      </c>
      <c r="N81" s="91" t="str">
        <f>IFERROR(VLOOKUP($D81,BD!$A$4:$AC$61,3,FALSE),"")</f>
        <v/>
      </c>
      <c r="O81" s="91" t="str">
        <f>IFERROR(VLOOKUP($D81,BD!$A$4:$AC$61,4,FALSE),"")</f>
        <v/>
      </c>
      <c r="P81" s="51" t="str">
        <f t="shared" si="14"/>
        <v/>
      </c>
      <c r="Q81" s="51" t="str">
        <f t="shared" si="15"/>
        <v/>
      </c>
      <c r="R81" s="51" t="str">
        <f t="shared" si="16"/>
        <v/>
      </c>
      <c r="S81" s="92" t="str">
        <f t="shared" si="17"/>
        <v/>
      </c>
      <c r="T81" s="79">
        <f t="shared" si="12"/>
        <v>0</v>
      </c>
    </row>
    <row r="82" spans="1:20">
      <c r="A82" s="95">
        <v>73</v>
      </c>
      <c r="B82" s="84"/>
      <c r="C82" s="85"/>
      <c r="D82" s="84"/>
      <c r="E82" s="86"/>
      <c r="F82" s="83"/>
      <c r="G82" s="87"/>
      <c r="H82" s="88"/>
      <c r="I82" s="151" t="str">
        <f>IFERROR(VLOOKUP($D82,BD!$A$4:$AC$61,29,FALSE),"")</f>
        <v/>
      </c>
      <c r="J82" s="153" t="str">
        <f>IFERROR(IF(C82="","",VLOOKUP($D82,BD!$A$4:$AC$61,IF(C82=2017,20,IF(C82=2018,21,IF(C82=2019,22,IF(C82=2020,23,IF(C82=2021,24,IF(C82=2022,25,IF(C82=2023,26,27))))))),FALSE)),"")</f>
        <v/>
      </c>
      <c r="K82" s="152" t="str">
        <f>IFERROR(VLOOKUP($D82,BD!$A$4:$AC$61,28,FALSE),"")</f>
        <v/>
      </c>
      <c r="L82" s="51" t="str">
        <f t="shared" si="13"/>
        <v/>
      </c>
      <c r="M82" s="91" t="str">
        <f>IFERROR(VLOOKUP($D82,BD!$A$4:$AC$61,2,FALSE),"")</f>
        <v/>
      </c>
      <c r="N82" s="91" t="str">
        <f>IFERROR(VLOOKUP($D82,BD!$A$4:$AC$61,3,FALSE),"")</f>
        <v/>
      </c>
      <c r="O82" s="91" t="str">
        <f>IFERROR(VLOOKUP($D82,BD!$A$4:$AC$61,4,FALSE),"")</f>
        <v/>
      </c>
      <c r="P82" s="51" t="str">
        <f t="shared" si="14"/>
        <v/>
      </c>
      <c r="Q82" s="51" t="str">
        <f t="shared" si="15"/>
        <v/>
      </c>
      <c r="R82" s="51" t="str">
        <f t="shared" si="16"/>
        <v/>
      </c>
      <c r="S82" s="92" t="str">
        <f t="shared" si="17"/>
        <v/>
      </c>
      <c r="T82" s="79">
        <f t="shared" si="12"/>
        <v>0</v>
      </c>
    </row>
    <row r="83" spans="1:20">
      <c r="A83" s="95">
        <v>74</v>
      </c>
      <c r="B83" s="84"/>
      <c r="C83" s="85"/>
      <c r="D83" s="84"/>
      <c r="E83" s="86"/>
      <c r="F83" s="83"/>
      <c r="G83" s="87"/>
      <c r="H83" s="88"/>
      <c r="I83" s="151" t="str">
        <f>IFERROR(VLOOKUP($D83,BD!$A$4:$AC$61,29,FALSE),"")</f>
        <v/>
      </c>
      <c r="J83" s="153" t="str">
        <f>IFERROR(IF(C83="","",VLOOKUP($D83,BD!$A$4:$AC$61,IF(C83=2017,20,IF(C83=2018,21,IF(C83=2019,22,IF(C83=2020,23,IF(C83=2021,24,IF(C83=2022,25,IF(C83=2023,26,27))))))),FALSE)),"")</f>
        <v/>
      </c>
      <c r="K83" s="152" t="str">
        <f>IFERROR(VLOOKUP($D83,BD!$A$4:$AC$61,28,FALSE),"")</f>
        <v/>
      </c>
      <c r="L83" s="51" t="str">
        <f t="shared" si="13"/>
        <v/>
      </c>
      <c r="M83" s="91" t="str">
        <f>IFERROR(VLOOKUP($D83,BD!$A$4:$AC$61,2,FALSE),"")</f>
        <v/>
      </c>
      <c r="N83" s="91" t="str">
        <f>IFERROR(VLOOKUP($D83,BD!$A$4:$AC$61,3,FALSE),"")</f>
        <v/>
      </c>
      <c r="O83" s="91" t="str">
        <f>IFERROR(VLOOKUP($D83,BD!$A$4:$AC$61,4,FALSE),"")</f>
        <v/>
      </c>
      <c r="P83" s="51" t="str">
        <f t="shared" si="14"/>
        <v/>
      </c>
      <c r="Q83" s="51" t="str">
        <f t="shared" si="15"/>
        <v/>
      </c>
      <c r="R83" s="51" t="str">
        <f t="shared" si="16"/>
        <v/>
      </c>
      <c r="S83" s="92" t="str">
        <f t="shared" si="17"/>
        <v/>
      </c>
      <c r="T83" s="79">
        <f t="shared" si="12"/>
        <v>0</v>
      </c>
    </row>
    <row r="84" spans="1:20">
      <c r="A84" s="95">
        <v>75</v>
      </c>
      <c r="B84" s="84"/>
      <c r="C84" s="85"/>
      <c r="D84" s="84"/>
      <c r="E84" s="86"/>
      <c r="F84" s="83"/>
      <c r="G84" s="87"/>
      <c r="H84" s="88"/>
      <c r="I84" s="151" t="str">
        <f>IFERROR(VLOOKUP($D84,BD!$A$4:$AC$61,29,FALSE),"")</f>
        <v/>
      </c>
      <c r="J84" s="153" t="str">
        <f>IFERROR(IF(C84="","",VLOOKUP($D84,BD!$A$4:$AC$61,IF(C84=2017,20,IF(C84=2018,21,IF(C84=2019,22,IF(C84=2020,23,IF(C84=2021,24,IF(C84=2022,25,IF(C84=2023,26,27))))))),FALSE)),"")</f>
        <v/>
      </c>
      <c r="K84" s="152" t="str">
        <f>IFERROR(VLOOKUP($D84,BD!$A$4:$AC$61,28,FALSE),"")</f>
        <v/>
      </c>
      <c r="L84" s="51" t="str">
        <f t="shared" si="13"/>
        <v/>
      </c>
      <c r="M84" s="91" t="str">
        <f>IFERROR(VLOOKUP($D84,BD!$A$4:$AC$61,2,FALSE),"")</f>
        <v/>
      </c>
      <c r="N84" s="91" t="str">
        <f>IFERROR(VLOOKUP($D84,BD!$A$4:$AC$61,3,FALSE),"")</f>
        <v/>
      </c>
      <c r="O84" s="91" t="str">
        <f>IFERROR(VLOOKUP($D84,BD!$A$4:$AC$61,4,FALSE),"")</f>
        <v/>
      </c>
      <c r="P84" s="51" t="str">
        <f t="shared" si="14"/>
        <v/>
      </c>
      <c r="Q84" s="51" t="str">
        <f t="shared" si="15"/>
        <v/>
      </c>
      <c r="R84" s="51" t="str">
        <f t="shared" si="16"/>
        <v/>
      </c>
      <c r="S84" s="92" t="str">
        <f t="shared" si="17"/>
        <v/>
      </c>
      <c r="T84" s="79">
        <f t="shared" si="12"/>
        <v>0</v>
      </c>
    </row>
    <row r="85" spans="1:20">
      <c r="A85" s="95">
        <v>76</v>
      </c>
      <c r="B85" s="84"/>
      <c r="C85" s="85"/>
      <c r="D85" s="84"/>
      <c r="E85" s="86"/>
      <c r="F85" s="83"/>
      <c r="G85" s="87"/>
      <c r="H85" s="88"/>
      <c r="I85" s="151" t="str">
        <f>IFERROR(VLOOKUP($D85,BD!$A$4:$AC$61,29,FALSE),"")</f>
        <v/>
      </c>
      <c r="J85" s="153" t="str">
        <f>IFERROR(IF(C85="","",VLOOKUP($D85,BD!$A$4:$AC$61,IF(C85=2017,20,IF(C85=2018,21,IF(C85=2019,22,IF(C85=2020,23,IF(C85=2021,24,IF(C85=2022,25,IF(C85=2023,26,27))))))),FALSE)),"")</f>
        <v/>
      </c>
      <c r="K85" s="152" t="str">
        <f>IFERROR(VLOOKUP($D85,BD!$A$4:$AC$61,28,FALSE),"")</f>
        <v/>
      </c>
      <c r="L85" s="51" t="str">
        <f t="shared" si="13"/>
        <v/>
      </c>
      <c r="M85" s="91" t="str">
        <f>IFERROR(VLOOKUP($D85,BD!$A$4:$AC$61,2,FALSE),"")</f>
        <v/>
      </c>
      <c r="N85" s="91" t="str">
        <f>IFERROR(VLOOKUP($D85,BD!$A$4:$AC$61,3,FALSE),"")</f>
        <v/>
      </c>
      <c r="O85" s="91" t="str">
        <f>IFERROR(VLOOKUP($D85,BD!$A$4:$AC$61,4,FALSE),"")</f>
        <v/>
      </c>
      <c r="P85" s="51" t="str">
        <f t="shared" si="14"/>
        <v/>
      </c>
      <c r="Q85" s="51" t="str">
        <f t="shared" si="15"/>
        <v/>
      </c>
      <c r="R85" s="51" t="str">
        <f t="shared" si="16"/>
        <v/>
      </c>
      <c r="S85" s="92" t="str">
        <f t="shared" si="17"/>
        <v/>
      </c>
      <c r="T85" s="79">
        <f t="shared" si="12"/>
        <v>0</v>
      </c>
    </row>
    <row r="86" spans="1:20">
      <c r="A86" s="95">
        <v>77</v>
      </c>
      <c r="B86" s="84"/>
      <c r="C86" s="85"/>
      <c r="D86" s="84"/>
      <c r="E86" s="86"/>
      <c r="F86" s="83"/>
      <c r="G86" s="87"/>
      <c r="H86" s="88"/>
      <c r="I86" s="151" t="str">
        <f>IFERROR(VLOOKUP($D86,BD!$A$4:$AC$61,29,FALSE),"")</f>
        <v/>
      </c>
      <c r="J86" s="153" t="str">
        <f>IFERROR(IF(C86="","",VLOOKUP($D86,BD!$A$4:$AC$61,IF(C86=2017,20,IF(C86=2018,21,IF(C86=2019,22,IF(C86=2020,23,IF(C86=2021,24,IF(C86=2022,25,IF(C86=2023,26,27))))))),FALSE)),"")</f>
        <v/>
      </c>
      <c r="K86" s="152" t="str">
        <f>IFERROR(VLOOKUP($D86,BD!$A$4:$AC$61,28,FALSE),"")</f>
        <v/>
      </c>
      <c r="L86" s="51" t="str">
        <f t="shared" si="13"/>
        <v/>
      </c>
      <c r="M86" s="91" t="str">
        <f>IFERROR(VLOOKUP($D86,BD!$A$4:$AC$61,2,FALSE),"")</f>
        <v/>
      </c>
      <c r="N86" s="91" t="str">
        <f>IFERROR(VLOOKUP($D86,BD!$A$4:$AC$61,3,FALSE),"")</f>
        <v/>
      </c>
      <c r="O86" s="91" t="str">
        <f>IFERROR(VLOOKUP($D86,BD!$A$4:$AC$61,4,FALSE),"")</f>
        <v/>
      </c>
      <c r="P86" s="51" t="str">
        <f t="shared" si="14"/>
        <v/>
      </c>
      <c r="Q86" s="51" t="str">
        <f t="shared" si="15"/>
        <v/>
      </c>
      <c r="R86" s="51" t="str">
        <f t="shared" si="16"/>
        <v/>
      </c>
      <c r="S86" s="92" t="str">
        <f t="shared" si="17"/>
        <v/>
      </c>
      <c r="T86" s="79">
        <f t="shared" si="12"/>
        <v>0</v>
      </c>
    </row>
    <row r="87" spans="1:20">
      <c r="A87" s="95">
        <v>78</v>
      </c>
      <c r="B87" s="84"/>
      <c r="C87" s="85"/>
      <c r="D87" s="84"/>
      <c r="E87" s="86"/>
      <c r="F87" s="83"/>
      <c r="G87" s="87"/>
      <c r="H87" s="88"/>
      <c r="I87" s="151" t="str">
        <f>IFERROR(VLOOKUP($D87,BD!$A$4:$AC$61,29,FALSE),"")</f>
        <v/>
      </c>
      <c r="J87" s="153" t="str">
        <f>IFERROR(IF(C87="","",VLOOKUP($D87,BD!$A$4:$AC$61,IF(C87=2017,20,IF(C87=2018,21,IF(C87=2019,22,IF(C87=2020,23,IF(C87=2021,24,IF(C87=2022,25,IF(C87=2023,26,27))))))),FALSE)),"")</f>
        <v/>
      </c>
      <c r="K87" s="152" t="str">
        <f>IFERROR(VLOOKUP($D87,BD!$A$4:$AC$61,28,FALSE),"")</f>
        <v/>
      </c>
      <c r="L87" s="51" t="str">
        <f t="shared" si="13"/>
        <v/>
      </c>
      <c r="M87" s="91" t="str">
        <f>IFERROR(VLOOKUP($D87,BD!$A$4:$AC$61,2,FALSE),"")</f>
        <v/>
      </c>
      <c r="N87" s="91" t="str">
        <f>IFERROR(VLOOKUP($D87,BD!$A$4:$AC$61,3,FALSE),"")</f>
        <v/>
      </c>
      <c r="O87" s="91" t="str">
        <f>IFERROR(VLOOKUP($D87,BD!$A$4:$AC$61,4,FALSE),"")</f>
        <v/>
      </c>
      <c r="P87" s="51" t="str">
        <f t="shared" si="14"/>
        <v/>
      </c>
      <c r="Q87" s="51" t="str">
        <f t="shared" si="15"/>
        <v/>
      </c>
      <c r="R87" s="51" t="str">
        <f t="shared" si="16"/>
        <v/>
      </c>
      <c r="S87" s="92" t="str">
        <f t="shared" si="17"/>
        <v/>
      </c>
      <c r="T87" s="79">
        <f t="shared" si="12"/>
        <v>0</v>
      </c>
    </row>
    <row r="88" spans="1:20">
      <c r="A88" s="95">
        <v>79</v>
      </c>
      <c r="B88" s="84"/>
      <c r="C88" s="85"/>
      <c r="D88" s="84"/>
      <c r="E88" s="86"/>
      <c r="F88" s="83"/>
      <c r="G88" s="87"/>
      <c r="H88" s="88"/>
      <c r="I88" s="151" t="str">
        <f>IFERROR(VLOOKUP($D88,BD!$A$4:$AC$61,29,FALSE),"")</f>
        <v/>
      </c>
      <c r="J88" s="153" t="str">
        <f>IFERROR(IF(C88="","",VLOOKUP($D88,BD!$A$4:$AC$61,IF(C88=2017,20,IF(C88=2018,21,IF(C88=2019,22,IF(C88=2020,23,IF(C88=2021,24,IF(C88=2022,25,IF(C88=2023,26,27))))))),FALSE)),"")</f>
        <v/>
      </c>
      <c r="K88" s="152" t="str">
        <f>IFERROR(VLOOKUP($D88,BD!$A$4:$AC$61,28,FALSE),"")</f>
        <v/>
      </c>
      <c r="L88" s="51" t="str">
        <f t="shared" si="13"/>
        <v/>
      </c>
      <c r="M88" s="91" t="str">
        <f>IFERROR(VLOOKUP($D88,BD!$A$4:$AC$61,2,FALSE),"")</f>
        <v/>
      </c>
      <c r="N88" s="91" t="str">
        <f>IFERROR(VLOOKUP($D88,BD!$A$4:$AC$61,3,FALSE),"")</f>
        <v/>
      </c>
      <c r="O88" s="91" t="str">
        <f>IFERROR(VLOOKUP($D88,BD!$A$4:$AC$61,4,FALSE),"")</f>
        <v/>
      </c>
      <c r="P88" s="51" t="str">
        <f t="shared" si="14"/>
        <v/>
      </c>
      <c r="Q88" s="51" t="str">
        <f t="shared" si="15"/>
        <v/>
      </c>
      <c r="R88" s="51" t="str">
        <f t="shared" si="16"/>
        <v/>
      </c>
      <c r="S88" s="92" t="str">
        <f t="shared" si="17"/>
        <v/>
      </c>
      <c r="T88" s="79">
        <f t="shared" si="12"/>
        <v>0</v>
      </c>
    </row>
    <row r="89" spans="1:20">
      <c r="A89" s="95">
        <v>80</v>
      </c>
      <c r="B89" s="84"/>
      <c r="C89" s="85"/>
      <c r="D89" s="84"/>
      <c r="E89" s="86"/>
      <c r="F89" s="83"/>
      <c r="G89" s="87"/>
      <c r="H89" s="88"/>
      <c r="I89" s="151" t="str">
        <f>IFERROR(VLOOKUP($D89,BD!$A$4:$AC$61,29,FALSE),"")</f>
        <v/>
      </c>
      <c r="J89" s="153" t="str">
        <f>IFERROR(IF(C89="","",VLOOKUP($D89,BD!$A$4:$AC$61,IF(C89=2017,20,IF(C89=2018,21,IF(C89=2019,22,IF(C89=2020,23,IF(C89=2021,24,IF(C89=2022,25,IF(C89=2023,26,27))))))),FALSE)),"")</f>
        <v/>
      </c>
      <c r="K89" s="152" t="str">
        <f>IFERROR(VLOOKUP($D89,BD!$A$4:$AC$61,28,FALSE),"")</f>
        <v/>
      </c>
      <c r="L89" s="51" t="str">
        <f t="shared" si="13"/>
        <v/>
      </c>
      <c r="M89" s="91" t="str">
        <f>IFERROR(VLOOKUP($D89,BD!$A$4:$AC$61,2,FALSE),"")</f>
        <v/>
      </c>
      <c r="N89" s="91" t="str">
        <f>IFERROR(VLOOKUP($D89,BD!$A$4:$AC$61,3,FALSE),"")</f>
        <v/>
      </c>
      <c r="O89" s="91" t="str">
        <f>IFERROR(VLOOKUP($D89,BD!$A$4:$AC$61,4,FALSE),"")</f>
        <v/>
      </c>
      <c r="P89" s="51" t="str">
        <f t="shared" si="14"/>
        <v/>
      </c>
      <c r="Q89" s="51" t="str">
        <f t="shared" si="15"/>
        <v/>
      </c>
      <c r="R89" s="51" t="str">
        <f t="shared" si="16"/>
        <v/>
      </c>
      <c r="S89" s="92" t="str">
        <f t="shared" si="17"/>
        <v/>
      </c>
      <c r="T89" s="79">
        <f t="shared" si="12"/>
        <v>0</v>
      </c>
    </row>
    <row r="90" spans="1:20">
      <c r="A90" s="95">
        <v>81</v>
      </c>
      <c r="B90" s="84"/>
      <c r="C90" s="85"/>
      <c r="D90" s="84"/>
      <c r="E90" s="86"/>
      <c r="F90" s="83"/>
      <c r="G90" s="87"/>
      <c r="H90" s="88"/>
      <c r="I90" s="151" t="str">
        <f>IFERROR(VLOOKUP($D90,BD!$A$4:$AC$61,29,FALSE),"")</f>
        <v/>
      </c>
      <c r="J90" s="153" t="str">
        <f>IFERROR(IF(C90="","",VLOOKUP($D90,BD!$A$4:$AC$61,IF(C90=2017,20,IF(C90=2018,21,IF(C90=2019,22,IF(C90=2020,23,IF(C90=2021,24,IF(C90=2022,25,IF(C90=2023,26,27))))))),FALSE)),"")</f>
        <v/>
      </c>
      <c r="K90" s="152" t="str">
        <f>IFERROR(VLOOKUP($D90,BD!$A$4:$AC$61,28,FALSE),"")</f>
        <v/>
      </c>
      <c r="L90" s="51" t="str">
        <f t="shared" si="13"/>
        <v/>
      </c>
      <c r="M90" s="91" t="str">
        <f>IFERROR(VLOOKUP($D90,BD!$A$4:$AC$61,2,FALSE),"")</f>
        <v/>
      </c>
      <c r="N90" s="91" t="str">
        <f>IFERROR(VLOOKUP($D90,BD!$A$4:$AC$61,3,FALSE),"")</f>
        <v/>
      </c>
      <c r="O90" s="91" t="str">
        <f>IFERROR(VLOOKUP($D90,BD!$A$4:$AC$61,4,FALSE),"")</f>
        <v/>
      </c>
      <c r="P90" s="51" t="str">
        <f t="shared" si="14"/>
        <v/>
      </c>
      <c r="Q90" s="51" t="str">
        <f t="shared" si="15"/>
        <v/>
      </c>
      <c r="R90" s="51" t="str">
        <f t="shared" si="16"/>
        <v/>
      </c>
      <c r="S90" s="92" t="str">
        <f t="shared" si="17"/>
        <v/>
      </c>
      <c r="T90" s="79">
        <f t="shared" si="12"/>
        <v>0</v>
      </c>
    </row>
    <row r="91" spans="1:20">
      <c r="A91" s="95">
        <v>82</v>
      </c>
      <c r="B91" s="84"/>
      <c r="C91" s="85"/>
      <c r="D91" s="84"/>
      <c r="E91" s="86"/>
      <c r="F91" s="83"/>
      <c r="G91" s="87"/>
      <c r="H91" s="88"/>
      <c r="I91" s="151" t="str">
        <f>IFERROR(VLOOKUP($D91,BD!$A$4:$AC$61,29,FALSE),"")</f>
        <v/>
      </c>
      <c r="J91" s="153" t="str">
        <f>IFERROR(IF(C91="","",VLOOKUP($D91,BD!$A$4:$AC$61,IF(C91=2017,20,IF(C91=2018,21,IF(C91=2019,22,IF(C91=2020,23,IF(C91=2021,24,IF(C91=2022,25,IF(C91=2023,26,27))))))),FALSE)),"")</f>
        <v/>
      </c>
      <c r="K91" s="152" t="str">
        <f>IFERROR(VLOOKUP($D91,BD!$A$4:$AC$61,28,FALSE),"")</f>
        <v/>
      </c>
      <c r="L91" s="51" t="str">
        <f t="shared" si="13"/>
        <v/>
      </c>
      <c r="M91" s="91" t="str">
        <f>IFERROR(VLOOKUP($D91,BD!$A$4:$AC$61,2,FALSE),"")</f>
        <v/>
      </c>
      <c r="N91" s="91" t="str">
        <f>IFERROR(VLOOKUP($D91,BD!$A$4:$AC$61,3,FALSE),"")</f>
        <v/>
      </c>
      <c r="O91" s="91" t="str">
        <f>IFERROR(VLOOKUP($D91,BD!$A$4:$AC$61,4,FALSE),"")</f>
        <v/>
      </c>
      <c r="P91" s="51" t="str">
        <f t="shared" si="14"/>
        <v/>
      </c>
      <c r="Q91" s="51" t="str">
        <f t="shared" si="15"/>
        <v/>
      </c>
      <c r="R91" s="51" t="str">
        <f t="shared" si="16"/>
        <v/>
      </c>
      <c r="S91" s="92" t="str">
        <f t="shared" si="17"/>
        <v/>
      </c>
      <c r="T91" s="79">
        <f t="shared" si="12"/>
        <v>0</v>
      </c>
    </row>
    <row r="92" spans="1:20">
      <c r="A92" s="95">
        <v>83</v>
      </c>
      <c r="B92" s="84"/>
      <c r="C92" s="85"/>
      <c r="D92" s="84"/>
      <c r="E92" s="86"/>
      <c r="F92" s="83"/>
      <c r="G92" s="87"/>
      <c r="H92" s="88"/>
      <c r="I92" s="151" t="str">
        <f>IFERROR(VLOOKUP($D92,BD!$A$4:$AC$61,29,FALSE),"")</f>
        <v/>
      </c>
      <c r="J92" s="153" t="str">
        <f>IFERROR(IF(C92="","",VLOOKUP($D92,BD!$A$4:$AC$61,IF(C92=2017,20,IF(C92=2018,21,IF(C92=2019,22,IF(C92=2020,23,IF(C92=2021,24,IF(C92=2022,25,IF(C92=2023,26,27))))))),FALSE)),"")</f>
        <v/>
      </c>
      <c r="K92" s="152" t="str">
        <f>IFERROR(VLOOKUP($D92,BD!$A$4:$AC$61,28,FALSE),"")</f>
        <v/>
      </c>
      <c r="L92" s="51" t="str">
        <f t="shared" si="13"/>
        <v/>
      </c>
      <c r="M92" s="91" t="str">
        <f>IFERROR(VLOOKUP($D92,BD!$A$4:$AC$61,2,FALSE),"")</f>
        <v/>
      </c>
      <c r="N92" s="91" t="str">
        <f>IFERROR(VLOOKUP($D92,BD!$A$4:$AC$61,3,FALSE),"")</f>
        <v/>
      </c>
      <c r="O92" s="91" t="str">
        <f>IFERROR(VLOOKUP($D92,BD!$A$4:$AC$61,4,FALSE),"")</f>
        <v/>
      </c>
      <c r="P92" s="51" t="str">
        <f t="shared" si="14"/>
        <v/>
      </c>
      <c r="Q92" s="51" t="str">
        <f t="shared" si="15"/>
        <v/>
      </c>
      <c r="R92" s="51" t="str">
        <f t="shared" si="16"/>
        <v/>
      </c>
      <c r="S92" s="92" t="str">
        <f t="shared" si="17"/>
        <v/>
      </c>
      <c r="T92" s="79">
        <f t="shared" si="12"/>
        <v>0</v>
      </c>
    </row>
    <row r="93" spans="1:20">
      <c r="A93" s="95">
        <v>84</v>
      </c>
      <c r="B93" s="84"/>
      <c r="C93" s="85"/>
      <c r="D93" s="84"/>
      <c r="E93" s="86"/>
      <c r="F93" s="83"/>
      <c r="G93" s="87"/>
      <c r="H93" s="88"/>
      <c r="I93" s="151" t="str">
        <f>IFERROR(VLOOKUP($D93,BD!$A$4:$AC$61,29,FALSE),"")</f>
        <v/>
      </c>
      <c r="J93" s="153" t="str">
        <f>IFERROR(IF(C93="","",VLOOKUP($D93,BD!$A$4:$AC$61,IF(C93=2017,20,IF(C93=2018,21,IF(C93=2019,22,IF(C93=2020,23,IF(C93=2021,24,IF(C93=2022,25,IF(C93=2023,26,27))))))),FALSE)),"")</f>
        <v/>
      </c>
      <c r="K93" s="152" t="str">
        <f>IFERROR(VLOOKUP($D93,BD!$A$4:$AC$61,28,FALSE),"")</f>
        <v/>
      </c>
      <c r="L93" s="51" t="str">
        <f t="shared" si="13"/>
        <v/>
      </c>
      <c r="M93" s="91" t="str">
        <f>IFERROR(VLOOKUP($D93,BD!$A$4:$AC$61,2,FALSE),"")</f>
        <v/>
      </c>
      <c r="N93" s="91" t="str">
        <f>IFERROR(VLOOKUP($D93,BD!$A$4:$AC$61,3,FALSE),"")</f>
        <v/>
      </c>
      <c r="O93" s="91" t="str">
        <f>IFERROR(VLOOKUP($D93,BD!$A$4:$AC$61,4,FALSE),"")</f>
        <v/>
      </c>
      <c r="P93" s="51" t="str">
        <f t="shared" si="14"/>
        <v/>
      </c>
      <c r="Q93" s="51" t="str">
        <f t="shared" si="15"/>
        <v/>
      </c>
      <c r="R93" s="51" t="str">
        <f t="shared" si="16"/>
        <v/>
      </c>
      <c r="S93" s="92" t="str">
        <f t="shared" si="17"/>
        <v/>
      </c>
      <c r="T93" s="79">
        <f t="shared" si="12"/>
        <v>0</v>
      </c>
    </row>
    <row r="94" spans="1:20">
      <c r="A94" s="95">
        <v>85</v>
      </c>
      <c r="B94" s="84"/>
      <c r="C94" s="85"/>
      <c r="D94" s="84"/>
      <c r="E94" s="86"/>
      <c r="F94" s="83"/>
      <c r="G94" s="87"/>
      <c r="H94" s="88"/>
      <c r="I94" s="151" t="str">
        <f>IFERROR(VLOOKUP($D94,BD!$A$4:$AC$61,29,FALSE),"")</f>
        <v/>
      </c>
      <c r="J94" s="153" t="str">
        <f>IFERROR(IF(C94="","",VLOOKUP($D94,BD!$A$4:$AC$61,IF(C94=2017,20,IF(C94=2018,21,IF(C94=2019,22,IF(C94=2020,23,IF(C94=2021,24,IF(C94=2022,25,IF(C94=2023,26,27))))))),FALSE)),"")</f>
        <v/>
      </c>
      <c r="K94" s="152" t="str">
        <f>IFERROR(VLOOKUP($D94,BD!$A$4:$AC$61,28,FALSE),"")</f>
        <v/>
      </c>
      <c r="L94" s="51" t="str">
        <f t="shared" si="13"/>
        <v/>
      </c>
      <c r="M94" s="91" t="str">
        <f>IFERROR(VLOOKUP($D94,BD!$A$4:$AC$61,2,FALSE),"")</f>
        <v/>
      </c>
      <c r="N94" s="91" t="str">
        <f>IFERROR(VLOOKUP($D94,BD!$A$4:$AC$61,3,FALSE),"")</f>
        <v/>
      </c>
      <c r="O94" s="91" t="str">
        <f>IFERROR(VLOOKUP($D94,BD!$A$4:$AC$61,4,FALSE),"")</f>
        <v/>
      </c>
      <c r="P94" s="51" t="str">
        <f t="shared" si="14"/>
        <v/>
      </c>
      <c r="Q94" s="51" t="str">
        <f t="shared" si="15"/>
        <v/>
      </c>
      <c r="R94" s="51" t="str">
        <f t="shared" si="16"/>
        <v/>
      </c>
      <c r="S94" s="92" t="str">
        <f t="shared" si="17"/>
        <v/>
      </c>
      <c r="T94" s="79">
        <f t="shared" si="12"/>
        <v>0</v>
      </c>
    </row>
    <row r="95" spans="1:20">
      <c r="A95" s="95">
        <v>86</v>
      </c>
      <c r="B95" s="84"/>
      <c r="C95" s="85"/>
      <c r="D95" s="84"/>
      <c r="E95" s="86"/>
      <c r="F95" s="83"/>
      <c r="G95" s="87"/>
      <c r="H95" s="88"/>
      <c r="I95" s="151" t="str">
        <f>IFERROR(VLOOKUP($D95,BD!$A$4:$AC$61,29,FALSE),"")</f>
        <v/>
      </c>
      <c r="J95" s="153" t="str">
        <f>IFERROR(IF(C95="","",VLOOKUP($D95,BD!$A$4:$AC$61,IF(C95=2017,20,IF(C95=2018,21,IF(C95=2019,22,IF(C95=2020,23,IF(C95=2021,24,IF(C95=2022,25,IF(C95=2023,26,27))))))),FALSE)),"")</f>
        <v/>
      </c>
      <c r="K95" s="152" t="str">
        <f>IFERROR(VLOOKUP($D95,BD!$A$4:$AC$61,28,FALSE),"")</f>
        <v/>
      </c>
      <c r="L95" s="51" t="str">
        <f t="shared" si="13"/>
        <v/>
      </c>
      <c r="M95" s="91" t="str">
        <f>IFERROR(VLOOKUP($D95,BD!$A$4:$AC$61,2,FALSE),"")</f>
        <v/>
      </c>
      <c r="N95" s="91" t="str">
        <f>IFERROR(VLOOKUP($D95,BD!$A$4:$AC$61,3,FALSE),"")</f>
        <v/>
      </c>
      <c r="O95" s="91" t="str">
        <f>IFERROR(VLOOKUP($D95,BD!$A$4:$AC$61,4,FALSE),"")</f>
        <v/>
      </c>
      <c r="P95" s="51" t="str">
        <f t="shared" si="14"/>
        <v/>
      </c>
      <c r="Q95" s="51" t="str">
        <f t="shared" si="15"/>
        <v/>
      </c>
      <c r="R95" s="51" t="str">
        <f t="shared" si="16"/>
        <v/>
      </c>
      <c r="S95" s="92" t="str">
        <f t="shared" si="17"/>
        <v/>
      </c>
      <c r="T95" s="79">
        <f t="shared" si="12"/>
        <v>0</v>
      </c>
    </row>
    <row r="96" spans="1:20">
      <c r="A96" s="95">
        <v>87</v>
      </c>
      <c r="B96" s="84"/>
      <c r="C96" s="85"/>
      <c r="D96" s="84"/>
      <c r="E96" s="86"/>
      <c r="F96" s="83"/>
      <c r="G96" s="87"/>
      <c r="H96" s="88"/>
      <c r="I96" s="151" t="str">
        <f>IFERROR(VLOOKUP($D96,BD!$A$4:$AC$61,29,FALSE),"")</f>
        <v/>
      </c>
      <c r="J96" s="153" t="str">
        <f>IFERROR(IF(C96="","",VLOOKUP($D96,BD!$A$4:$AC$61,IF(C96=2017,20,IF(C96=2018,21,IF(C96=2019,22,IF(C96=2020,23,IF(C96=2021,24,IF(C96=2022,25,IF(C96=2023,26,27))))))),FALSE)),"")</f>
        <v/>
      </c>
      <c r="K96" s="152" t="str">
        <f>IFERROR(VLOOKUP($D96,BD!$A$4:$AC$61,28,FALSE),"")</f>
        <v/>
      </c>
      <c r="L96" s="51" t="str">
        <f t="shared" si="13"/>
        <v/>
      </c>
      <c r="M96" s="91" t="str">
        <f>IFERROR(VLOOKUP($D96,BD!$A$4:$AC$61,2,FALSE),"")</f>
        <v/>
      </c>
      <c r="N96" s="91" t="str">
        <f>IFERROR(VLOOKUP($D96,BD!$A$4:$AC$61,3,FALSE),"")</f>
        <v/>
      </c>
      <c r="O96" s="91" t="str">
        <f>IFERROR(VLOOKUP($D96,BD!$A$4:$AC$61,4,FALSE),"")</f>
        <v/>
      </c>
      <c r="P96" s="51" t="str">
        <f t="shared" si="14"/>
        <v/>
      </c>
      <c r="Q96" s="51" t="str">
        <f t="shared" si="15"/>
        <v/>
      </c>
      <c r="R96" s="51" t="str">
        <f t="shared" si="16"/>
        <v/>
      </c>
      <c r="S96" s="92" t="str">
        <f t="shared" si="17"/>
        <v/>
      </c>
      <c r="T96" s="79">
        <f t="shared" si="12"/>
        <v>0</v>
      </c>
    </row>
    <row r="97" spans="1:20">
      <c r="A97" s="95">
        <v>88</v>
      </c>
      <c r="B97" s="84"/>
      <c r="C97" s="85"/>
      <c r="D97" s="84"/>
      <c r="E97" s="86"/>
      <c r="F97" s="83"/>
      <c r="G97" s="87"/>
      <c r="H97" s="88"/>
      <c r="I97" s="151" t="str">
        <f>IFERROR(VLOOKUP($D97,BD!$A$4:$AC$61,29,FALSE),"")</f>
        <v/>
      </c>
      <c r="J97" s="153" t="str">
        <f>IFERROR(IF(C97="","",VLOOKUP($D97,BD!$A$4:$AC$61,IF(C97=2017,20,IF(C97=2018,21,IF(C97=2019,22,IF(C97=2020,23,IF(C97=2021,24,IF(C97=2022,25,IF(C97=2023,26,27))))))),FALSE)),"")</f>
        <v/>
      </c>
      <c r="K97" s="152" t="str">
        <f>IFERROR(VLOOKUP($D97,BD!$A$4:$AC$61,28,FALSE),"")</f>
        <v/>
      </c>
      <c r="L97" s="51" t="str">
        <f t="shared" si="13"/>
        <v/>
      </c>
      <c r="M97" s="91" t="str">
        <f>IFERROR(VLOOKUP($D97,BD!$A$4:$AC$61,2,FALSE),"")</f>
        <v/>
      </c>
      <c r="N97" s="91" t="str">
        <f>IFERROR(VLOOKUP($D97,BD!$A$4:$AC$61,3,FALSE),"")</f>
        <v/>
      </c>
      <c r="O97" s="91" t="str">
        <f>IFERROR(VLOOKUP($D97,BD!$A$4:$AC$61,4,FALSE),"")</f>
        <v/>
      </c>
      <c r="P97" s="51" t="str">
        <f t="shared" si="14"/>
        <v/>
      </c>
      <c r="Q97" s="51" t="str">
        <f t="shared" si="15"/>
        <v/>
      </c>
      <c r="R97" s="51" t="str">
        <f t="shared" si="16"/>
        <v/>
      </c>
      <c r="S97" s="92" t="str">
        <f t="shared" si="17"/>
        <v/>
      </c>
      <c r="T97" s="79">
        <f t="shared" si="12"/>
        <v>0</v>
      </c>
    </row>
    <row r="98" spans="1:20">
      <c r="A98" s="95">
        <v>89</v>
      </c>
      <c r="B98" s="84"/>
      <c r="C98" s="85"/>
      <c r="D98" s="84"/>
      <c r="E98" s="86"/>
      <c r="F98" s="83"/>
      <c r="G98" s="87"/>
      <c r="H98" s="88"/>
      <c r="I98" s="151" t="str">
        <f>IFERROR(VLOOKUP($D98,BD!$A$4:$AC$61,29,FALSE),"")</f>
        <v/>
      </c>
      <c r="J98" s="153" t="str">
        <f>IFERROR(IF(C98="","",VLOOKUP($D98,BD!$A$4:$AC$61,IF(C98=2017,20,IF(C98=2018,21,IF(C98=2019,22,IF(C98=2020,23,IF(C98=2021,24,IF(C98=2022,25,IF(C98=2023,26,27))))))),FALSE)),"")</f>
        <v/>
      </c>
      <c r="K98" s="152" t="str">
        <f>IFERROR(VLOOKUP($D98,BD!$A$4:$AC$61,28,FALSE),"")</f>
        <v/>
      </c>
      <c r="L98" s="51" t="str">
        <f t="shared" si="13"/>
        <v/>
      </c>
      <c r="M98" s="91" t="str">
        <f>IFERROR(VLOOKUP($D98,BD!$A$4:$AC$61,2,FALSE),"")</f>
        <v/>
      </c>
      <c r="N98" s="91" t="str">
        <f>IFERROR(VLOOKUP($D98,BD!$A$4:$AC$61,3,FALSE),"")</f>
        <v/>
      </c>
      <c r="O98" s="91" t="str">
        <f>IFERROR(VLOOKUP($D98,BD!$A$4:$AC$61,4,FALSE),"")</f>
        <v/>
      </c>
      <c r="P98" s="51" t="str">
        <f t="shared" si="14"/>
        <v/>
      </c>
      <c r="Q98" s="51" t="str">
        <f t="shared" si="15"/>
        <v/>
      </c>
      <c r="R98" s="51" t="str">
        <f t="shared" si="16"/>
        <v/>
      </c>
      <c r="S98" s="92" t="str">
        <f t="shared" si="17"/>
        <v/>
      </c>
      <c r="T98" s="79">
        <f t="shared" si="12"/>
        <v>0</v>
      </c>
    </row>
    <row r="99" spans="1:20">
      <c r="A99" s="95">
        <v>90</v>
      </c>
      <c r="B99" s="84"/>
      <c r="C99" s="85"/>
      <c r="D99" s="84"/>
      <c r="E99" s="86"/>
      <c r="F99" s="83"/>
      <c r="G99" s="87"/>
      <c r="H99" s="88"/>
      <c r="I99" s="151" t="str">
        <f>IFERROR(VLOOKUP($D99,BD!$A$4:$AC$61,29,FALSE),"")</f>
        <v/>
      </c>
      <c r="J99" s="153" t="str">
        <f>IFERROR(IF(C99="","",VLOOKUP($D99,BD!$A$4:$AC$61,IF(C99=2017,20,IF(C99=2018,21,IF(C99=2019,22,IF(C99=2020,23,IF(C99=2021,24,IF(C99=2022,25,IF(C99=2023,26,27))))))),FALSE)),"")</f>
        <v/>
      </c>
      <c r="K99" s="152" t="str">
        <f>IFERROR(VLOOKUP($D99,BD!$A$4:$AC$61,28,FALSE),"")</f>
        <v/>
      </c>
      <c r="L99" s="51" t="str">
        <f t="shared" si="13"/>
        <v/>
      </c>
      <c r="M99" s="91" t="str">
        <f>IFERROR(VLOOKUP($D99,BD!$A$4:$AC$61,2,FALSE),"")</f>
        <v/>
      </c>
      <c r="N99" s="91" t="str">
        <f>IFERROR(VLOOKUP($D99,BD!$A$4:$AC$61,3,FALSE),"")</f>
        <v/>
      </c>
      <c r="O99" s="91" t="str">
        <f>IFERROR(VLOOKUP($D99,BD!$A$4:$AC$61,4,FALSE),"")</f>
        <v/>
      </c>
      <c r="P99" s="51" t="str">
        <f t="shared" si="14"/>
        <v/>
      </c>
      <c r="Q99" s="51" t="str">
        <f t="shared" si="15"/>
        <v/>
      </c>
      <c r="R99" s="51" t="str">
        <f t="shared" si="16"/>
        <v/>
      </c>
      <c r="S99" s="92" t="str">
        <f t="shared" si="17"/>
        <v/>
      </c>
      <c r="T99" s="79">
        <f t="shared" si="12"/>
        <v>0</v>
      </c>
    </row>
    <row r="100" spans="1:20">
      <c r="A100" s="95">
        <v>91</v>
      </c>
      <c r="B100" s="84"/>
      <c r="C100" s="85"/>
      <c r="D100" s="84"/>
      <c r="E100" s="86"/>
      <c r="F100" s="83"/>
      <c r="G100" s="87"/>
      <c r="H100" s="88"/>
      <c r="I100" s="151" t="str">
        <f>IFERROR(VLOOKUP($D100,BD!$A$4:$AC$61,29,FALSE),"")</f>
        <v/>
      </c>
      <c r="J100" s="153" t="str">
        <f>IFERROR(IF(C100="","",VLOOKUP($D100,BD!$A$4:$AC$61,IF(C100=2017,20,IF(C100=2018,21,IF(C100=2019,22,IF(C100=2020,23,IF(C100=2021,24,IF(C100=2022,25,IF(C100=2023,26,27))))))),FALSE)),"")</f>
        <v/>
      </c>
      <c r="K100" s="152" t="str">
        <f>IFERROR(VLOOKUP($D100,BD!$A$4:$AC$61,28,FALSE),"")</f>
        <v/>
      </c>
      <c r="L100" s="51" t="str">
        <f t="shared" si="13"/>
        <v/>
      </c>
      <c r="M100" s="91" t="str">
        <f>IFERROR(VLOOKUP($D100,BD!$A$4:$AC$61,2,FALSE),"")</f>
        <v/>
      </c>
      <c r="N100" s="91" t="str">
        <f>IFERROR(VLOOKUP($D100,BD!$A$4:$AC$61,3,FALSE),"")</f>
        <v/>
      </c>
      <c r="O100" s="91" t="str">
        <f>IFERROR(VLOOKUP($D100,BD!$A$4:$AC$61,4,FALSE),"")</f>
        <v/>
      </c>
      <c r="P100" s="51" t="str">
        <f t="shared" si="14"/>
        <v/>
      </c>
      <c r="Q100" s="51" t="str">
        <f t="shared" si="15"/>
        <v/>
      </c>
      <c r="R100" s="51" t="str">
        <f t="shared" si="16"/>
        <v/>
      </c>
      <c r="S100" s="92" t="str">
        <f t="shared" si="17"/>
        <v/>
      </c>
      <c r="T100" s="79">
        <f t="shared" si="12"/>
        <v>0</v>
      </c>
    </row>
    <row r="101" spans="1:20">
      <c r="A101" s="95">
        <v>92</v>
      </c>
      <c r="B101" s="84"/>
      <c r="C101" s="85"/>
      <c r="D101" s="84"/>
      <c r="E101" s="86"/>
      <c r="F101" s="83"/>
      <c r="G101" s="87"/>
      <c r="H101" s="88"/>
      <c r="I101" s="151" t="str">
        <f>IFERROR(VLOOKUP($D101,BD!$A$4:$AC$61,29,FALSE),"")</f>
        <v/>
      </c>
      <c r="J101" s="153" t="str">
        <f>IFERROR(IF(C101="","",VLOOKUP($D101,BD!$A$4:$AC$61,IF(C101=2017,20,IF(C101=2018,21,IF(C101=2019,22,IF(C101=2020,23,IF(C101=2021,24,IF(C101=2022,25,IF(C101=2023,26,27))))))),FALSE)),"")</f>
        <v/>
      </c>
      <c r="K101" s="152" t="str">
        <f>IFERROR(VLOOKUP($D101,BD!$A$4:$AC$61,28,FALSE),"")</f>
        <v/>
      </c>
      <c r="L101" s="51" t="str">
        <f t="shared" si="13"/>
        <v/>
      </c>
      <c r="M101" s="91" t="str">
        <f>IFERROR(VLOOKUP($D101,BD!$A$4:$AC$61,2,FALSE),"")</f>
        <v/>
      </c>
      <c r="N101" s="91" t="str">
        <f>IFERROR(VLOOKUP($D101,BD!$A$4:$AC$61,3,FALSE),"")</f>
        <v/>
      </c>
      <c r="O101" s="91" t="str">
        <f>IFERROR(VLOOKUP($D101,BD!$A$4:$AC$61,4,FALSE),"")</f>
        <v/>
      </c>
      <c r="P101" s="51" t="str">
        <f t="shared" si="14"/>
        <v/>
      </c>
      <c r="Q101" s="51" t="str">
        <f t="shared" si="15"/>
        <v/>
      </c>
      <c r="R101" s="51" t="str">
        <f t="shared" si="16"/>
        <v/>
      </c>
      <c r="S101" s="92" t="str">
        <f t="shared" si="17"/>
        <v/>
      </c>
      <c r="T101" s="79">
        <f t="shared" si="12"/>
        <v>0</v>
      </c>
    </row>
    <row r="102" spans="1:20">
      <c r="A102" s="95">
        <v>93</v>
      </c>
      <c r="B102" s="84"/>
      <c r="C102" s="85"/>
      <c r="D102" s="84"/>
      <c r="E102" s="86"/>
      <c r="F102" s="83"/>
      <c r="G102" s="87"/>
      <c r="H102" s="88"/>
      <c r="I102" s="151" t="str">
        <f>IFERROR(VLOOKUP($D102,BD!$A$4:$AC$61,29,FALSE),"")</f>
        <v/>
      </c>
      <c r="J102" s="153" t="str">
        <f>IFERROR(IF(C102="","",VLOOKUP($D102,BD!$A$4:$AC$61,IF(C102=2017,20,IF(C102=2018,21,IF(C102=2019,22,IF(C102=2020,23,IF(C102=2021,24,IF(C102=2022,25,IF(C102=2023,26,27))))))),FALSE)),"")</f>
        <v/>
      </c>
      <c r="K102" s="152" t="str">
        <f>IFERROR(VLOOKUP($D102,BD!$A$4:$AC$61,28,FALSE),"")</f>
        <v/>
      </c>
      <c r="L102" s="51" t="str">
        <f t="shared" si="13"/>
        <v/>
      </c>
      <c r="M102" s="91" t="str">
        <f>IFERROR(VLOOKUP($D102,BD!$A$4:$AC$61,2,FALSE),"")</f>
        <v/>
      </c>
      <c r="N102" s="91" t="str">
        <f>IFERROR(VLOOKUP($D102,BD!$A$4:$AC$61,3,FALSE),"")</f>
        <v/>
      </c>
      <c r="O102" s="91" t="str">
        <f>IFERROR(VLOOKUP($D102,BD!$A$4:$AC$61,4,FALSE),"")</f>
        <v/>
      </c>
      <c r="P102" s="51" t="str">
        <f t="shared" si="14"/>
        <v/>
      </c>
      <c r="Q102" s="51" t="str">
        <f t="shared" si="15"/>
        <v/>
      </c>
      <c r="R102" s="51" t="str">
        <f t="shared" si="16"/>
        <v/>
      </c>
      <c r="S102" s="92" t="str">
        <f t="shared" si="17"/>
        <v/>
      </c>
      <c r="T102" s="79">
        <f t="shared" si="12"/>
        <v>0</v>
      </c>
    </row>
    <row r="103" spans="1:20">
      <c r="A103" s="95">
        <v>94</v>
      </c>
      <c r="B103" s="84"/>
      <c r="C103" s="85"/>
      <c r="D103" s="84"/>
      <c r="E103" s="86"/>
      <c r="F103" s="83"/>
      <c r="G103" s="87"/>
      <c r="H103" s="88"/>
      <c r="I103" s="151" t="str">
        <f>IFERROR(VLOOKUP($D103,BD!$A$4:$AC$61,29,FALSE),"")</f>
        <v/>
      </c>
      <c r="J103" s="153" t="str">
        <f>IFERROR(IF(C103="","",VLOOKUP($D103,BD!$A$4:$AC$61,IF(C103=2017,20,IF(C103=2018,21,IF(C103=2019,22,IF(C103=2020,23,IF(C103=2021,24,IF(C103=2022,25,IF(C103=2023,26,27))))))),FALSE)),"")</f>
        <v/>
      </c>
      <c r="K103" s="152" t="str">
        <f>IFERROR(VLOOKUP($D103,BD!$A$4:$AC$61,28,FALSE),"")</f>
        <v/>
      </c>
      <c r="L103" s="51" t="str">
        <f t="shared" si="13"/>
        <v/>
      </c>
      <c r="M103" s="91" t="str">
        <f>IFERROR(VLOOKUP($D103,BD!$A$4:$AC$61,2,FALSE),"")</f>
        <v/>
      </c>
      <c r="N103" s="91" t="str">
        <f>IFERROR(VLOOKUP($D103,BD!$A$4:$AC$61,3,FALSE),"")</f>
        <v/>
      </c>
      <c r="O103" s="91" t="str">
        <f>IFERROR(VLOOKUP($D103,BD!$A$4:$AC$61,4,FALSE),"")</f>
        <v/>
      </c>
      <c r="P103" s="51" t="str">
        <f t="shared" si="14"/>
        <v/>
      </c>
      <c r="Q103" s="51" t="str">
        <f t="shared" si="15"/>
        <v/>
      </c>
      <c r="R103" s="51" t="str">
        <f t="shared" si="16"/>
        <v/>
      </c>
      <c r="S103" s="92" t="str">
        <f t="shared" si="17"/>
        <v/>
      </c>
      <c r="T103" s="79">
        <f t="shared" si="12"/>
        <v>0</v>
      </c>
    </row>
    <row r="104" spans="1:20">
      <c r="A104" s="95">
        <v>95</v>
      </c>
      <c r="B104" s="84"/>
      <c r="C104" s="85"/>
      <c r="D104" s="84"/>
      <c r="E104" s="86"/>
      <c r="F104" s="83"/>
      <c r="G104" s="87"/>
      <c r="H104" s="88"/>
      <c r="I104" s="151" t="str">
        <f>IFERROR(VLOOKUP($D104,BD!$A$4:$AC$61,29,FALSE),"")</f>
        <v/>
      </c>
      <c r="J104" s="153" t="str">
        <f>IFERROR(IF(C104="","",VLOOKUP($D104,BD!$A$4:$AC$61,IF(C104=2017,20,IF(C104=2018,21,IF(C104=2019,22,IF(C104=2020,23,IF(C104=2021,24,IF(C104=2022,25,IF(C104=2023,26,27))))))),FALSE)),"")</f>
        <v/>
      </c>
      <c r="K104" s="152" t="str">
        <f>IFERROR(VLOOKUP($D104,BD!$A$4:$AC$61,28,FALSE),"")</f>
        <v/>
      </c>
      <c r="L104" s="51" t="str">
        <f t="shared" si="13"/>
        <v/>
      </c>
      <c r="M104" s="91" t="str">
        <f>IFERROR(VLOOKUP($D104,BD!$A$4:$AC$61,2,FALSE),"")</f>
        <v/>
      </c>
      <c r="N104" s="91" t="str">
        <f>IFERROR(VLOOKUP($D104,BD!$A$4:$AC$61,3,FALSE),"")</f>
        <v/>
      </c>
      <c r="O104" s="91" t="str">
        <f>IFERROR(VLOOKUP($D104,BD!$A$4:$AC$61,4,FALSE),"")</f>
        <v/>
      </c>
      <c r="P104" s="51" t="str">
        <f t="shared" si="14"/>
        <v/>
      </c>
      <c r="Q104" s="51" t="str">
        <f t="shared" si="15"/>
        <v/>
      </c>
      <c r="R104" s="51" t="str">
        <f t="shared" si="16"/>
        <v/>
      </c>
      <c r="S104" s="92" t="str">
        <f t="shared" si="17"/>
        <v/>
      </c>
      <c r="T104" s="79">
        <f t="shared" si="12"/>
        <v>0</v>
      </c>
    </row>
    <row r="105" spans="1:20">
      <c r="A105" s="95">
        <v>96</v>
      </c>
      <c r="B105" s="84"/>
      <c r="C105" s="85"/>
      <c r="D105" s="84"/>
      <c r="E105" s="86"/>
      <c r="F105" s="83"/>
      <c r="G105" s="87"/>
      <c r="H105" s="88"/>
      <c r="I105" s="151" t="str">
        <f>IFERROR(VLOOKUP($D105,BD!$A$4:$AC$61,29,FALSE),"")</f>
        <v/>
      </c>
      <c r="J105" s="153" t="str">
        <f>IFERROR(IF(C105="","",VLOOKUP($D105,BD!$A$4:$AC$61,IF(C105=2017,20,IF(C105=2018,21,IF(C105=2019,22,IF(C105=2020,23,IF(C105=2021,24,IF(C105=2022,25,IF(C105=2023,26,27))))))),FALSE)),"")</f>
        <v/>
      </c>
      <c r="K105" s="152" t="str">
        <f>IFERROR(VLOOKUP($D105,BD!$A$4:$AC$61,28,FALSE),"")</f>
        <v/>
      </c>
      <c r="L105" s="51" t="str">
        <f t="shared" si="13"/>
        <v/>
      </c>
      <c r="M105" s="91" t="str">
        <f>IFERROR(VLOOKUP($D105,BD!$A$4:$AC$61,2,FALSE),"")</f>
        <v/>
      </c>
      <c r="N105" s="91" t="str">
        <f>IFERROR(VLOOKUP($D105,BD!$A$4:$AC$61,3,FALSE),"")</f>
        <v/>
      </c>
      <c r="O105" s="91" t="str">
        <f>IFERROR(VLOOKUP($D105,BD!$A$4:$AC$61,4,FALSE),"")</f>
        <v/>
      </c>
      <c r="P105" s="51" t="str">
        <f t="shared" si="14"/>
        <v/>
      </c>
      <c r="Q105" s="51" t="str">
        <f t="shared" si="15"/>
        <v/>
      </c>
      <c r="R105" s="51" t="str">
        <f t="shared" si="16"/>
        <v/>
      </c>
      <c r="S105" s="92" t="str">
        <f t="shared" si="17"/>
        <v/>
      </c>
      <c r="T105" s="79">
        <f t="shared" si="12"/>
        <v>0</v>
      </c>
    </row>
    <row r="106" spans="1:20">
      <c r="A106" s="95">
        <v>97</v>
      </c>
      <c r="B106" s="84"/>
      <c r="C106" s="85"/>
      <c r="D106" s="84"/>
      <c r="E106" s="86"/>
      <c r="F106" s="83"/>
      <c r="G106" s="87"/>
      <c r="H106" s="88"/>
      <c r="I106" s="151" t="str">
        <f>IFERROR(VLOOKUP($D106,BD!$A$4:$AC$61,29,FALSE),"")</f>
        <v/>
      </c>
      <c r="J106" s="153" t="str">
        <f>IFERROR(IF(C106="","",VLOOKUP($D106,BD!$A$4:$AC$61,IF(C106=2017,20,IF(C106=2018,21,IF(C106=2019,22,IF(C106=2020,23,IF(C106=2021,24,IF(C106=2022,25,IF(C106=2023,26,27))))))),FALSE)),"")</f>
        <v/>
      </c>
      <c r="K106" s="152" t="str">
        <f>IFERROR(VLOOKUP($D106,BD!$A$4:$AC$61,28,FALSE),"")</f>
        <v/>
      </c>
      <c r="L106" s="51" t="str">
        <f t="shared" si="13"/>
        <v/>
      </c>
      <c r="M106" s="91" t="str">
        <f>IFERROR(VLOOKUP($D106,BD!$A$4:$AC$61,2,FALSE),"")</f>
        <v/>
      </c>
      <c r="N106" s="91" t="str">
        <f>IFERROR(VLOOKUP($D106,BD!$A$4:$AC$61,3,FALSE),"")</f>
        <v/>
      </c>
      <c r="O106" s="91" t="str">
        <f>IFERROR(VLOOKUP($D106,BD!$A$4:$AC$61,4,FALSE),"")</f>
        <v/>
      </c>
      <c r="P106" s="51" t="str">
        <f t="shared" si="14"/>
        <v/>
      </c>
      <c r="Q106" s="51" t="str">
        <f t="shared" si="15"/>
        <v/>
      </c>
      <c r="R106" s="51" t="str">
        <f t="shared" si="16"/>
        <v/>
      </c>
      <c r="S106" s="92" t="str">
        <f t="shared" si="17"/>
        <v/>
      </c>
      <c r="T106" s="79">
        <f t="shared" si="12"/>
        <v>0</v>
      </c>
    </row>
    <row r="107" spans="1:20">
      <c r="A107" s="95">
        <v>98</v>
      </c>
      <c r="B107" s="84"/>
      <c r="C107" s="85"/>
      <c r="D107" s="84"/>
      <c r="E107" s="86"/>
      <c r="F107" s="83"/>
      <c r="G107" s="87"/>
      <c r="H107" s="88"/>
      <c r="I107" s="151" t="str">
        <f>IFERROR(VLOOKUP($D107,BD!$A$4:$AC$61,29,FALSE),"")</f>
        <v/>
      </c>
      <c r="J107" s="153" t="str">
        <f>IFERROR(IF(C107="","",VLOOKUP($D107,BD!$A$4:$AC$61,IF(C107=2017,20,IF(C107=2018,21,IF(C107=2019,22,IF(C107=2020,23,IF(C107=2021,24,IF(C107=2022,25,IF(C107=2023,26,27))))))),FALSE)),"")</f>
        <v/>
      </c>
      <c r="K107" s="152" t="str">
        <f>IFERROR(VLOOKUP($D107,BD!$A$4:$AC$61,28,FALSE),"")</f>
        <v/>
      </c>
      <c r="L107" s="51" t="str">
        <f t="shared" si="13"/>
        <v/>
      </c>
      <c r="M107" s="91" t="str">
        <f>IFERROR(VLOOKUP($D107,BD!$A$4:$AC$61,2,FALSE),"")</f>
        <v/>
      </c>
      <c r="N107" s="91" t="str">
        <f>IFERROR(VLOOKUP($D107,BD!$A$4:$AC$61,3,FALSE),"")</f>
        <v/>
      </c>
      <c r="O107" s="91" t="str">
        <f>IFERROR(VLOOKUP($D107,BD!$A$4:$AC$61,4,FALSE),"")</f>
        <v/>
      </c>
      <c r="P107" s="51" t="str">
        <f t="shared" si="14"/>
        <v/>
      </c>
      <c r="Q107" s="51" t="str">
        <f t="shared" si="15"/>
        <v/>
      </c>
      <c r="R107" s="51" t="str">
        <f t="shared" si="16"/>
        <v/>
      </c>
      <c r="S107" s="92" t="str">
        <f t="shared" si="17"/>
        <v/>
      </c>
      <c r="T107" s="79">
        <f t="shared" si="12"/>
        <v>0</v>
      </c>
    </row>
    <row r="108" spans="1:20">
      <c r="A108" s="95">
        <v>99</v>
      </c>
      <c r="B108" s="84"/>
      <c r="C108" s="85"/>
      <c r="D108" s="84"/>
      <c r="E108" s="86"/>
      <c r="F108" s="83"/>
      <c r="G108" s="87"/>
      <c r="H108" s="88"/>
      <c r="I108" s="151" t="str">
        <f>IFERROR(VLOOKUP($D108,BD!$A$4:$AC$61,29,FALSE),"")</f>
        <v/>
      </c>
      <c r="J108" s="153" t="str">
        <f>IFERROR(IF(C108="","",VLOOKUP($D108,BD!$A$4:$AC$61,IF(C108=2017,20,IF(C108=2018,21,IF(C108=2019,22,IF(C108=2020,23,IF(C108=2021,24,IF(C108=2022,25,IF(C108=2023,26,27))))))),FALSE)),"")</f>
        <v/>
      </c>
      <c r="K108" s="152" t="str">
        <f>IFERROR(VLOOKUP($D108,BD!$A$4:$AC$61,28,FALSE),"")</f>
        <v/>
      </c>
      <c r="L108" s="51" t="str">
        <f t="shared" si="13"/>
        <v/>
      </c>
      <c r="M108" s="91" t="str">
        <f>IFERROR(VLOOKUP($D108,BD!$A$4:$AC$61,2,FALSE),"")</f>
        <v/>
      </c>
      <c r="N108" s="91" t="str">
        <f>IFERROR(VLOOKUP($D108,BD!$A$4:$AC$61,3,FALSE),"")</f>
        <v/>
      </c>
      <c r="O108" s="91" t="str">
        <f>IFERROR(VLOOKUP($D108,BD!$A$4:$AC$61,4,FALSE),"")</f>
        <v/>
      </c>
      <c r="P108" s="51" t="str">
        <f t="shared" si="14"/>
        <v/>
      </c>
      <c r="Q108" s="51" t="str">
        <f t="shared" si="15"/>
        <v/>
      </c>
      <c r="R108" s="51" t="str">
        <f t="shared" si="16"/>
        <v/>
      </c>
      <c r="S108" s="92" t="str">
        <f t="shared" si="17"/>
        <v/>
      </c>
      <c r="T108" s="79">
        <f t="shared" si="12"/>
        <v>0</v>
      </c>
    </row>
    <row r="109" spans="1:20" ht="15.75" thickBot="1">
      <c r="A109" s="96">
        <v>100</v>
      </c>
      <c r="B109" s="84"/>
      <c r="C109" s="85"/>
      <c r="D109" s="84"/>
      <c r="E109" s="86"/>
      <c r="F109" s="83"/>
      <c r="G109" s="87"/>
      <c r="H109" s="88"/>
      <c r="I109" s="151" t="str">
        <f>IFERROR(VLOOKUP($D109,BD!$A$4:$AC$61,29,FALSE),"")</f>
        <v/>
      </c>
      <c r="J109" s="153" t="str">
        <f>IFERROR(IF(C109="","",VLOOKUP($D109,BD!$A$4:$AC$61,IF(C109=2017,20,IF(C109=2018,21,IF(C109=2019,22,IF(C109=2020,23,IF(C109=2021,24,IF(C109=2022,25,IF(C109=2023,26,27))))))),FALSE)),"")</f>
        <v/>
      </c>
      <c r="K109" s="152" t="str">
        <f>IFERROR(VLOOKUP($D109,BD!$A$4:$AC$61,28,FALSE),"")</f>
        <v/>
      </c>
      <c r="L109" s="51" t="str">
        <f t="shared" si="13"/>
        <v/>
      </c>
      <c r="M109" s="91" t="str">
        <f>IFERROR(VLOOKUP($D109,BD!$A$4:$AC$61,2,FALSE),"")</f>
        <v/>
      </c>
      <c r="N109" s="91" t="str">
        <f>IFERROR(VLOOKUP($D109,BD!$A$4:$AC$61,3,FALSE),"")</f>
        <v/>
      </c>
      <c r="O109" s="91" t="str">
        <f>IFERROR(VLOOKUP($D109,BD!$A$4:$AC$61,4,FALSE),"")</f>
        <v/>
      </c>
      <c r="P109" s="51" t="str">
        <f t="shared" si="14"/>
        <v/>
      </c>
      <c r="Q109" s="51" t="str">
        <f t="shared" si="15"/>
        <v/>
      </c>
      <c r="R109" s="51" t="str">
        <f t="shared" si="16"/>
        <v/>
      </c>
      <c r="S109" s="92" t="str">
        <f t="shared" si="17"/>
        <v/>
      </c>
      <c r="T109" s="79">
        <f t="shared" si="12"/>
        <v>0</v>
      </c>
    </row>
  </sheetData>
  <sheetProtection algorithmName="SHA-512" hashValue="0aOxV682kw2Gmpd3RloYWu0vjmGAU2ZkrQ6A0bx7ekOZd7IIaRyyvZ6ZZlQMinY3U1idVX4GVVXUUYFU7WZhhg==" saltValue="MYZkRvJ+jdFq5Q6bpgPxDQ==" spinCount="100000" sheet="1" objects="1" scenarios="1" formatCells="0" formatColumns="0" formatRows="0" insertColumns="0" insertRows="0" insertHyperlinks="0" sort="0" autoFilter="0" pivotTables="0"/>
  <phoneticPr fontId="20"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B578A91A-E909-4D48-A3CA-807441F29332}">
          <x14:formula1>
            <xm:f>Auxiliar!$F$2:$F$3</xm:f>
          </x14:formula1>
          <xm:sqref>F10:F109</xm:sqref>
        </x14:dataValidation>
        <x14:dataValidation type="list" allowBlank="1" showInputMessage="1" showErrorMessage="1" xr:uid="{95600F3C-0DF2-45B8-9E3A-C107AD74A299}">
          <x14:formula1>
            <xm:f>Auxiliar!$G$2:$G$3</xm:f>
          </x14:formula1>
          <xm:sqref>G10:G109</xm:sqref>
        </x14:dataValidation>
        <x14:dataValidation type="list" allowBlank="1" showInputMessage="1" showErrorMessage="1" xr:uid="{ADEB9730-A909-42E0-BAE5-D89846E150C4}">
          <x14:formula1>
            <xm:f>Auxiliar!$H$2:$H$3</xm:f>
          </x14:formula1>
          <xm:sqref>H10:H109</xm:sqref>
        </x14:dataValidation>
        <x14:dataValidation type="list" allowBlank="1" showInputMessage="1" showErrorMessage="1" xr:uid="{FFE069DC-B5F9-4075-9693-1A4A9695C382}">
          <x14:formula1>
            <xm:f>Auxiliar!$I$2:$I$9</xm:f>
          </x14:formula1>
          <xm:sqref>C10:C109</xm:sqref>
        </x14:dataValidation>
        <x14:dataValidation type="list" allowBlank="1" showInputMessage="1" showErrorMessage="1" xr:uid="{0203AFF5-C992-4FB6-88F1-5B5FEAA125E6}">
          <x14:formula1>
            <xm:f>Auxiliar!$E$2:$E$37</xm:f>
          </x14:formula1>
          <xm:sqref>D10:D109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C109"/>
  <sheetViews>
    <sheetView workbookViewId="0">
      <pane ySplit="9" topLeftCell="A10" activePane="bottomLeft" state="frozen"/>
      <selection pane="bottomLeft" activeCell="D12" sqref="D12"/>
    </sheetView>
  </sheetViews>
  <sheetFormatPr baseColWidth="10" defaultRowHeight="15"/>
  <cols>
    <col min="1" max="1" width="4.5703125" style="1" bestFit="1" customWidth="1"/>
    <col min="2" max="2" width="28" style="1" customWidth="1"/>
    <col min="3" max="3" width="14.42578125" style="1" bestFit="1" customWidth="1"/>
    <col min="4" max="4" width="42.7109375" style="4" customWidth="1"/>
    <col min="5" max="5" width="22" bestFit="1" customWidth="1"/>
    <col min="6" max="6" width="15.42578125" style="1" customWidth="1"/>
    <col min="7" max="8" width="9.140625" customWidth="1"/>
    <col min="9" max="9" width="9.140625" style="1" customWidth="1"/>
    <col min="10" max="10" width="9.28515625" style="1" bestFit="1" customWidth="1"/>
    <col min="11" max="11" width="12.85546875" style="1" customWidth="1"/>
    <col min="12" max="12" width="11.85546875" style="1" customWidth="1"/>
    <col min="13" max="13" width="16.85546875" customWidth="1"/>
    <col min="14" max="14" width="11.28515625" style="1" customWidth="1"/>
    <col min="15" max="15" width="11.28515625" style="5" customWidth="1"/>
    <col min="16" max="16" width="11.28515625" style="1" customWidth="1"/>
    <col min="17" max="20" width="17.28515625" style="1" customWidth="1"/>
    <col min="21" max="21" width="12.7109375" style="1" hidden="1" customWidth="1"/>
    <col min="22" max="22" width="11.7109375" style="179" bestFit="1" customWidth="1"/>
    <col min="23" max="23" width="13.42578125" style="179" bestFit="1" customWidth="1"/>
    <col min="24" max="24" width="7.140625" style="179" bestFit="1" customWidth="1"/>
    <col min="25" max="25" width="4.5703125" style="179" bestFit="1" customWidth="1"/>
    <col min="26" max="29" width="11.42578125" style="179"/>
    <col min="30" max="16384" width="11.42578125" style="1"/>
  </cols>
  <sheetData>
    <row r="1" spans="1:21" s="179" customFormat="1">
      <c r="A1" s="178"/>
      <c r="C1" s="180"/>
      <c r="E1" s="181"/>
      <c r="F1" s="178"/>
      <c r="G1" s="182"/>
      <c r="H1" s="178"/>
      <c r="I1" s="183"/>
      <c r="J1" s="178"/>
      <c r="K1" s="178"/>
      <c r="L1" s="178"/>
      <c r="M1" s="181"/>
      <c r="N1" s="184"/>
      <c r="O1" s="184"/>
      <c r="P1" s="184"/>
      <c r="Q1" s="181"/>
      <c r="R1" s="181"/>
      <c r="S1" s="181"/>
      <c r="T1" s="185"/>
      <c r="U1" s="178"/>
    </row>
    <row r="2" spans="1:21" s="179" customFormat="1">
      <c r="A2" s="178"/>
      <c r="C2" s="180"/>
      <c r="E2" s="181"/>
      <c r="F2" s="178"/>
      <c r="G2" s="182"/>
      <c r="H2" s="178"/>
      <c r="I2" s="183"/>
      <c r="J2" s="178"/>
      <c r="K2" s="178"/>
      <c r="L2" s="178"/>
      <c r="M2" s="181"/>
      <c r="N2" s="184"/>
      <c r="O2" s="184"/>
      <c r="P2" s="184"/>
      <c r="Q2" s="181"/>
      <c r="R2" s="181"/>
      <c r="S2" s="181"/>
      <c r="T2" s="185"/>
      <c r="U2" s="178"/>
    </row>
    <row r="3" spans="1:21" s="179" customFormat="1">
      <c r="A3" s="178"/>
      <c r="C3" s="180"/>
      <c r="E3" s="181"/>
      <c r="F3" s="178"/>
      <c r="G3" s="182"/>
      <c r="H3" s="178"/>
      <c r="I3" s="183"/>
      <c r="J3" s="178"/>
      <c r="K3" s="178"/>
      <c r="L3" s="178"/>
      <c r="M3" s="181"/>
      <c r="N3" s="184"/>
      <c r="O3" s="184"/>
      <c r="P3" s="184"/>
      <c r="Q3" s="181"/>
      <c r="R3" s="181"/>
      <c r="S3" s="181"/>
      <c r="T3" s="185"/>
      <c r="U3" s="178"/>
    </row>
    <row r="4" spans="1:21" s="179" customFormat="1">
      <c r="A4" s="178"/>
      <c r="C4" s="180"/>
      <c r="E4" s="181"/>
      <c r="F4" s="178"/>
      <c r="G4" s="182"/>
      <c r="H4" s="178"/>
      <c r="I4" s="183"/>
      <c r="J4" s="178"/>
      <c r="K4" s="178"/>
      <c r="L4" s="178"/>
      <c r="M4" s="181"/>
      <c r="N4" s="184"/>
      <c r="O4" s="184"/>
      <c r="P4" s="184"/>
      <c r="Q4" s="181"/>
      <c r="R4" s="181"/>
      <c r="S4" s="181"/>
      <c r="T4" s="185"/>
      <c r="U4" s="178"/>
    </row>
    <row r="5" spans="1:21" s="179" customFormat="1">
      <c r="A5" s="178"/>
      <c r="C5" s="180"/>
      <c r="E5" s="181"/>
      <c r="F5" s="178"/>
      <c r="G5" s="182"/>
      <c r="H5" s="178"/>
      <c r="I5" s="183"/>
      <c r="J5" s="178"/>
      <c r="K5" s="178"/>
      <c r="L5" s="178"/>
      <c r="M5" s="181"/>
      <c r="N5" s="184"/>
      <c r="O5" s="184"/>
      <c r="P5" s="184"/>
      <c r="Q5" s="181"/>
      <c r="R5" s="181"/>
      <c r="S5" s="181"/>
      <c r="T5" s="185"/>
      <c r="U5" s="178"/>
    </row>
    <row r="6" spans="1:21" s="179" customFormat="1">
      <c r="A6" s="178"/>
      <c r="C6" s="180"/>
      <c r="E6" s="181"/>
      <c r="F6" s="178"/>
      <c r="G6" s="182"/>
      <c r="H6" s="178"/>
      <c r="I6" s="183"/>
      <c r="J6" s="178"/>
      <c r="K6" s="178"/>
      <c r="L6" s="178"/>
      <c r="M6" s="181"/>
      <c r="N6" s="184"/>
      <c r="O6" s="184"/>
      <c r="P6" s="184"/>
      <c r="Q6" s="181"/>
      <c r="R6" s="181"/>
      <c r="S6" s="181"/>
      <c r="T6" s="185"/>
      <c r="U6" s="178"/>
    </row>
    <row r="7" spans="1:21" s="179" customFormat="1">
      <c r="A7" s="178"/>
      <c r="C7" s="180"/>
      <c r="E7" s="181"/>
      <c r="F7" s="178"/>
      <c r="G7" s="182"/>
      <c r="H7" s="178"/>
      <c r="I7" s="183"/>
      <c r="J7" s="178"/>
      <c r="K7" s="178"/>
      <c r="L7" s="178"/>
      <c r="M7" s="181"/>
      <c r="N7" s="184"/>
      <c r="O7" s="184"/>
      <c r="P7" s="184"/>
      <c r="Q7" s="181"/>
      <c r="R7" s="181"/>
      <c r="S7" s="181"/>
      <c r="T7" s="185"/>
      <c r="U7" s="178"/>
    </row>
    <row r="8" spans="1:21" s="179" customFormat="1" ht="15.75" thickBot="1">
      <c r="A8" s="178"/>
      <c r="C8" s="180"/>
      <c r="E8" s="181"/>
      <c r="F8" s="178"/>
      <c r="G8" s="182"/>
      <c r="H8" s="178"/>
      <c r="I8" s="183"/>
      <c r="J8" s="178"/>
      <c r="K8" s="178"/>
      <c r="L8" s="178"/>
      <c r="M8" s="181"/>
      <c r="N8" s="184"/>
      <c r="O8" s="184"/>
      <c r="P8" s="184"/>
      <c r="Q8" s="181"/>
      <c r="R8" s="181"/>
      <c r="S8" s="181"/>
      <c r="T8" s="185"/>
      <c r="U8" s="178"/>
    </row>
    <row r="9" spans="1:21" ht="18.75" thickBot="1">
      <c r="A9" s="265" t="s">
        <v>76</v>
      </c>
      <c r="B9" s="266" t="s">
        <v>73</v>
      </c>
      <c r="C9" s="266" t="s">
        <v>79</v>
      </c>
      <c r="D9" s="266" t="s">
        <v>131</v>
      </c>
      <c r="E9" s="266" t="s">
        <v>18</v>
      </c>
      <c r="F9" s="267" t="s">
        <v>90</v>
      </c>
      <c r="G9" s="266" t="s">
        <v>120</v>
      </c>
      <c r="H9" s="267" t="s">
        <v>118</v>
      </c>
      <c r="I9" s="268" t="s">
        <v>119</v>
      </c>
      <c r="J9" s="111" t="s">
        <v>129</v>
      </c>
      <c r="K9" s="110" t="s">
        <v>127</v>
      </c>
      <c r="L9" s="112" t="s">
        <v>121</v>
      </c>
      <c r="M9" s="110" t="s">
        <v>86</v>
      </c>
      <c r="N9" s="113" t="s">
        <v>180</v>
      </c>
      <c r="O9" s="113" t="s">
        <v>181</v>
      </c>
      <c r="P9" s="113" t="s">
        <v>182</v>
      </c>
      <c r="Q9" s="110" t="s">
        <v>183</v>
      </c>
      <c r="R9" s="110" t="s">
        <v>184</v>
      </c>
      <c r="S9" s="110" t="s">
        <v>185</v>
      </c>
      <c r="T9" s="93" t="s">
        <v>130</v>
      </c>
      <c r="U9" s="8" t="s">
        <v>128</v>
      </c>
    </row>
    <row r="10" spans="1:21">
      <c r="A10" s="94">
        <v>1</v>
      </c>
      <c r="B10" s="10"/>
      <c r="C10" s="85"/>
      <c r="D10" s="98"/>
      <c r="E10" s="84"/>
      <c r="F10" s="86"/>
      <c r="G10" s="83"/>
      <c r="H10" s="87"/>
      <c r="I10" s="88"/>
      <c r="J10" s="80" t="str">
        <f>IFERROR(VLOOKUP($E10,BD!$A$4:$AC$61,29,FALSE),"")</f>
        <v/>
      </c>
      <c r="K10" s="89" t="str">
        <f>IFERROR(IF(C10="","",VLOOKUP($E10,BD!$A$4:$AC$61,IF(C10=2017,20,IF(C10=2018,21,IF(C10=2019,22,IF(C10=2020,23,IF(C10=2021,24,IF(C10=2022,25,IF(C10=2023,26,27))))))),FALSE)),"")</f>
        <v/>
      </c>
      <c r="L10" s="90" t="str">
        <f>IFERROR(VLOOKUP($E10,BD!$A$4:$AC$61,28,FALSE),"")</f>
        <v/>
      </c>
      <c r="M10" s="51" t="str">
        <f t="shared" ref="M10" si="0">IFERROR(IF(OR(U10=1,U10=2,U10=4),IF(L10="MJ/bl",IF(U10=4,IF(I10="KJ",F10/1000,F10),IF(U10=2,IF(H10="L",F10/158.9873*K10,F10/0.1589873*K10),IF(G10="KG",F10/J10/0.1589873*K10,F10*1000/J10/0.1589873*K10))),IF(L10="MJ/m3",IF(U10=4,IF(I10="KJ",F10/1000,F10),IF(U10=2,IF(H10="L",F10/1000*K10,F10*K10),IF(G10="Kg",F10/J10*K10,F10*1000/J10*K10))),IF(U10=4,IF(I10="KJ",F10/1000,F10),IF(U10=2,IF(H10="L",F10*J10/1000/1000*K10,F10*J10*K10/1000),IF(G10="Kg",F10/1000*K10,F10*K10))))),""),"")</f>
        <v/>
      </c>
      <c r="N10" s="91" t="str">
        <f>IFERROR(VLOOKUP($E10,BD!$A$4:$AC$61,IF(D10="Vehicular (incluyendo montacargas)",5,IF(D10="Ferroviario (Diésel)",8,IF(D10="Marítimo",11,IF(D10="Maquinaria agrícola (Diésel y gasolinas)",14,17)))),FALSE),"")</f>
        <v/>
      </c>
      <c r="O10" s="91" t="str">
        <f>IFERROR(VLOOKUP($E10,BD!$A$4:$AC$61,IF(D10="Vehicular (incluyendo montacargas)",6,IF(D10="Ferroviario (Diésel)",9,IF(D10="Marítimo",12,IF(D10="Maquinaria agrícola (Diésel y gasolinas)",15,18)))),FALSE),"")</f>
        <v/>
      </c>
      <c r="P10" s="91" t="str">
        <f>IFERROR(VLOOKUP($E10,BD!$A$4:$AC$61,IF(D10="Vehicular (incluyendo montacargas)",7,IF(D10="Ferroviario (Diésel)",10,IF(D10="Marítimo",13,IF(D10="Maquinaria agrícola (Diésel y gasolinas)",16,19)))),FALSE),"")</f>
        <v/>
      </c>
      <c r="Q10" s="51" t="str">
        <f t="shared" ref="Q10" si="1">IFERROR($M10*N10,"")</f>
        <v/>
      </c>
      <c r="R10" s="51" t="str">
        <f t="shared" ref="R10" si="2">IFERROR($M10*O10,"")</f>
        <v/>
      </c>
      <c r="S10" s="51" t="str">
        <f t="shared" ref="S10" si="3">IFERROR($M10*P10,"")</f>
        <v/>
      </c>
      <c r="T10" s="92" t="str">
        <f>IFERROR(Q10+(R10*28/1000)+(S10*265/1000),"")</f>
        <v/>
      </c>
      <c r="U10" s="9">
        <f t="shared" ref="U10:U41" si="4">IF(COUNTA(G10),1,0)+IF(COUNTA(H10),2,0)+IF(COUNTA(I10),4,0)</f>
        <v>0</v>
      </c>
    </row>
    <row r="11" spans="1:21">
      <c r="A11" s="95">
        <v>2</v>
      </c>
      <c r="B11" s="10"/>
      <c r="C11" s="85"/>
      <c r="D11" s="98"/>
      <c r="E11" s="84"/>
      <c r="F11" s="86"/>
      <c r="G11" s="83"/>
      <c r="H11" s="87"/>
      <c r="I11" s="88"/>
      <c r="J11" s="80" t="str">
        <f>IFERROR(VLOOKUP($E11,BD!$A$4:$AC$61,29,FALSE),"")</f>
        <v/>
      </c>
      <c r="K11" s="89" t="str">
        <f>IFERROR(IF(C11="","",VLOOKUP($E11,BD!$A$4:$AC$61,IF(C11=2017,20,IF(C11=2018,21,IF(C11=2019,22,IF(C11=2020,23,IF(C11=2021,24,IF(C11=2022,25,IF(C11=2023,26,27))))))),FALSE)),"")</f>
        <v/>
      </c>
      <c r="L11" s="90" t="str">
        <f>IFERROR(VLOOKUP($E11,BD!$A$4:$AC$61,28,FALSE),"")</f>
        <v/>
      </c>
      <c r="M11" s="51" t="str">
        <f t="shared" ref="M11:M74" si="5">IFERROR(IF(OR(U11=1,U11=2,U11=4),IF(L11="MJ/bl",IF(U11=4,IF(I11="KJ",F11/1000,F11),IF(U11=2,IF(H11="L",F11/158.9873*K11,F11/0.1589873*K11),IF(G11="KG",F11/J11/0.1589873*K11,F11*1000/J11/0.1589873*K11))),IF(L11="MJ/m3",IF(U11=4,IF(I11="KJ",F11/1000,F11),IF(U11=2,IF(H11="L",F11/1000*K11,F11*K11),IF(G11="Kg",F11/J11*K11,F11*1000/J11*K11))),IF(U11=4,IF(I11="KJ",F11/1000,F11),IF(U11=2,IF(H11="L",F11*J11/1000/1000*K11,F11*J11*K11/1000),IF(G11="Kg",F11/1000*K11,F11*K11))))),""),"")</f>
        <v/>
      </c>
      <c r="N11" s="91" t="str">
        <f>IFERROR(VLOOKUP($E11,BD!$A$4:$AC$61,IF(D11="Vehicular (incluyendo montacargas)",5,IF(D11="Ferroviario (Diésel)",8,IF(D11="Marítimo",11,IF(D11="Maquinaria agrícola (Diésel y gasolinas)",14,17)))),FALSE),"")</f>
        <v/>
      </c>
      <c r="O11" s="91" t="str">
        <f>IFERROR(VLOOKUP($E11,BD!$A$4:$AC$61,IF(D11="Vehicular (incluyendo montacargas)",6,IF(D11="Ferroviario (Diésel)",9,IF(D11="Marítimo",12,IF(D11="Maquinaria agrícola (Diésel y gasolinas)",15,18)))),FALSE),"")</f>
        <v/>
      </c>
      <c r="P11" s="91" t="str">
        <f>IFERROR(VLOOKUP($E11,BD!$A$4:$AC$61,IF(D11="Vehicular (incluyendo montacargas)",7,IF(D11="Ferroviario (Diésel)",10,IF(D11="Marítimo",13,IF(D11="Maquinaria agrícola (Diésel y gasolinas)",16,19)))),FALSE),"")</f>
        <v/>
      </c>
      <c r="Q11" s="51" t="str">
        <f t="shared" ref="Q11:Q74" si="6">IFERROR($M11*N11,"")</f>
        <v/>
      </c>
      <c r="R11" s="51" t="str">
        <f t="shared" ref="R11:R74" si="7">IFERROR($M11*O11,"")</f>
        <v/>
      </c>
      <c r="S11" s="51" t="str">
        <f t="shared" ref="S11:S74" si="8">IFERROR($M11*P11,"")</f>
        <v/>
      </c>
      <c r="T11" s="92" t="str">
        <f t="shared" ref="T11:T74" si="9">IFERROR(Q11+(R11*28/1000)+(S11*265/1000),"")</f>
        <v/>
      </c>
      <c r="U11" s="9">
        <f t="shared" si="4"/>
        <v>0</v>
      </c>
    </row>
    <row r="12" spans="1:21">
      <c r="A12" s="95">
        <v>3</v>
      </c>
      <c r="B12" s="10"/>
      <c r="C12" s="85"/>
      <c r="D12" s="98"/>
      <c r="E12" s="84"/>
      <c r="F12" s="86"/>
      <c r="G12" s="83"/>
      <c r="H12" s="87"/>
      <c r="I12" s="88"/>
      <c r="J12" s="80" t="str">
        <f>IFERROR(VLOOKUP($E12,BD!$A$4:$AC$61,29,FALSE),"")</f>
        <v/>
      </c>
      <c r="K12" s="89" t="str">
        <f>IFERROR(IF(C12="","",VLOOKUP($E12,BD!$A$4:$AC$61,IF(C12=2017,20,IF(C12=2018,21,IF(C12=2019,22,IF(C12=2020,23,IF(C12=2021,24,IF(C12=2022,25,IF(C12=2023,26,27))))))),FALSE)),"")</f>
        <v/>
      </c>
      <c r="L12" s="90" t="str">
        <f>IFERROR(VLOOKUP($E12,BD!$A$4:$AC$61,28,FALSE),"")</f>
        <v/>
      </c>
      <c r="M12" s="51" t="str">
        <f t="shared" si="5"/>
        <v/>
      </c>
      <c r="N12" s="91" t="str">
        <f>IFERROR(VLOOKUP($E12,BD!$A$4:$AC$61,IF(D12="Vehicular (incluyendo montacargas)",5,IF(D12="Ferroviario (Diésel)",8,IF(D12="Marítimo",11,IF(D12="Maquinaria agrícola (Diésel y gasolinas)",14,17)))),FALSE),"")</f>
        <v/>
      </c>
      <c r="O12" s="91" t="str">
        <f>IFERROR(VLOOKUP($E12,BD!$A$4:$AC$61,IF(D12="Vehicular (incluyendo montacargas)",6,IF(D12="Ferroviario (Diésel)",9,IF(D12="Marítimo",12,IF(D12="Maquinaria agrícola (Diésel y gasolinas)",15,18)))),FALSE),"")</f>
        <v/>
      </c>
      <c r="P12" s="91" t="str">
        <f>IFERROR(VLOOKUP($E12,BD!$A$4:$AC$61,IF(D12="Vehicular (incluyendo montacargas)",7,IF(D12="Ferroviario (Diésel)",10,IF(D12="Marítimo",13,IF(D12="Maquinaria agrícola (Diésel y gasolinas)",16,19)))),FALSE),"")</f>
        <v/>
      </c>
      <c r="Q12" s="51" t="str">
        <f t="shared" si="6"/>
        <v/>
      </c>
      <c r="R12" s="51" t="str">
        <f t="shared" si="7"/>
        <v/>
      </c>
      <c r="S12" s="51" t="str">
        <f t="shared" si="8"/>
        <v/>
      </c>
      <c r="T12" s="92" t="str">
        <f t="shared" si="9"/>
        <v/>
      </c>
      <c r="U12" s="9">
        <f t="shared" si="4"/>
        <v>0</v>
      </c>
    </row>
    <row r="13" spans="1:21">
      <c r="A13" s="95">
        <v>4</v>
      </c>
      <c r="B13" s="10"/>
      <c r="C13" s="85"/>
      <c r="D13" s="98"/>
      <c r="E13" s="84"/>
      <c r="F13" s="86"/>
      <c r="G13" s="83"/>
      <c r="H13" s="87"/>
      <c r="I13" s="88"/>
      <c r="J13" s="80" t="str">
        <f>IFERROR(VLOOKUP($E13,BD!$A$4:$AC$61,29,FALSE),"")</f>
        <v/>
      </c>
      <c r="K13" s="89" t="str">
        <f>IFERROR(IF(C13="","",VLOOKUP($E13,BD!$A$4:$AC$61,IF(C13=2017,20,IF(C13=2018,21,IF(C13=2019,22,IF(C13=2020,23,IF(C13=2021,24,IF(C13=2022,25,IF(C13=2023,26,27))))))),FALSE)),"")</f>
        <v/>
      </c>
      <c r="L13" s="90" t="str">
        <f>IFERROR(VLOOKUP($E13,BD!$A$4:$AC$61,28,FALSE),"")</f>
        <v/>
      </c>
      <c r="M13" s="51" t="str">
        <f t="shared" si="5"/>
        <v/>
      </c>
      <c r="N13" s="91" t="str">
        <f>IFERROR(VLOOKUP($E13,BD!$A$4:$AC$61,IF(D13="Vehicular (incluyendo montacargas)",5,IF(D13="Ferroviario (Diésel)",8,IF(D13="Marítimo",11,IF(D13="Maquinaria agrícola (Diésel y gasolinas)",14,17)))),FALSE),"")</f>
        <v/>
      </c>
      <c r="O13" s="91" t="str">
        <f>IFERROR(VLOOKUP($E13,BD!$A$4:$AC$61,IF(D13="Vehicular (incluyendo montacargas)",6,IF(D13="Ferroviario (Diésel)",9,IF(D13="Marítimo",12,IF(D13="Maquinaria agrícola (Diésel y gasolinas)",15,18)))),FALSE),"")</f>
        <v/>
      </c>
      <c r="P13" s="91" t="str">
        <f>IFERROR(VLOOKUP($E13,BD!$A$4:$AC$61,IF(D13="Vehicular (incluyendo montacargas)",7,IF(D13="Ferroviario (Diésel)",10,IF(D13="Marítimo",13,IF(D13="Maquinaria agrícola (Diésel y gasolinas)",16,19)))),FALSE),"")</f>
        <v/>
      </c>
      <c r="Q13" s="51" t="str">
        <f t="shared" si="6"/>
        <v/>
      </c>
      <c r="R13" s="51" t="str">
        <f t="shared" si="7"/>
        <v/>
      </c>
      <c r="S13" s="51" t="str">
        <f t="shared" si="8"/>
        <v/>
      </c>
      <c r="T13" s="92" t="str">
        <f t="shared" si="9"/>
        <v/>
      </c>
      <c r="U13" s="9">
        <f t="shared" si="4"/>
        <v>0</v>
      </c>
    </row>
    <row r="14" spans="1:21">
      <c r="A14" s="95">
        <v>5</v>
      </c>
      <c r="B14" s="10"/>
      <c r="C14" s="85"/>
      <c r="D14" s="98"/>
      <c r="E14" s="84"/>
      <c r="F14" s="86"/>
      <c r="G14" s="83"/>
      <c r="H14" s="87"/>
      <c r="I14" s="88"/>
      <c r="J14" s="80" t="str">
        <f>IFERROR(VLOOKUP($E14,BD!$A$4:$AC$61,29,FALSE),"")</f>
        <v/>
      </c>
      <c r="K14" s="89" t="str">
        <f>IFERROR(IF(C14="","",VLOOKUP($E14,BD!$A$4:$AC$61,IF(C14=2017,20,IF(C14=2018,21,IF(C14=2019,22,IF(C14=2020,23,IF(C14=2021,24,IF(C14=2022,25,IF(C14=2023,26,27))))))),FALSE)),"")</f>
        <v/>
      </c>
      <c r="L14" s="90" t="str">
        <f>IFERROR(VLOOKUP($E14,BD!$A$4:$AC$61,28,FALSE),"")</f>
        <v/>
      </c>
      <c r="M14" s="51" t="str">
        <f t="shared" si="5"/>
        <v/>
      </c>
      <c r="N14" s="91" t="str">
        <f>IFERROR(VLOOKUP($E14,BD!$A$4:$AC$61,IF(D14="Vehicular (incluyendo montacargas)",5,IF(D14="Ferroviario (Diésel)",8,IF(D14="Marítimo",11,IF(D14="Maquinaria agrícola (Diésel y gasolinas)",14,17)))),FALSE),"")</f>
        <v/>
      </c>
      <c r="O14" s="91" t="str">
        <f>IFERROR(VLOOKUP($E14,BD!$A$4:$AC$61,IF(D14="Vehicular (incluyendo montacargas)",6,IF(D14="Ferroviario (Diésel)",9,IF(D14="Marítimo",12,IF(D14="Maquinaria agrícola (Diésel y gasolinas)",15,18)))),FALSE),"")</f>
        <v/>
      </c>
      <c r="P14" s="91" t="str">
        <f>IFERROR(VLOOKUP($E14,BD!$A$4:$AC$61,IF(D14="Vehicular (incluyendo montacargas)",7,IF(D14="Ferroviario (Diésel)",10,IF(D14="Marítimo",13,IF(D14="Maquinaria agrícola (Diésel y gasolinas)",16,19)))),FALSE),"")</f>
        <v/>
      </c>
      <c r="Q14" s="51" t="str">
        <f t="shared" si="6"/>
        <v/>
      </c>
      <c r="R14" s="51" t="str">
        <f t="shared" si="7"/>
        <v/>
      </c>
      <c r="S14" s="51" t="str">
        <f t="shared" si="8"/>
        <v/>
      </c>
      <c r="T14" s="92" t="str">
        <f t="shared" si="9"/>
        <v/>
      </c>
      <c r="U14" s="9">
        <f t="shared" si="4"/>
        <v>0</v>
      </c>
    </row>
    <row r="15" spans="1:21">
      <c r="A15" s="95">
        <v>6</v>
      </c>
      <c r="B15" s="10"/>
      <c r="C15" s="85"/>
      <c r="D15" s="98"/>
      <c r="E15" s="84"/>
      <c r="F15" s="86"/>
      <c r="G15" s="83"/>
      <c r="H15" s="87"/>
      <c r="I15" s="88"/>
      <c r="J15" s="80" t="str">
        <f>IFERROR(VLOOKUP($E15,BD!$A$4:$AC$61,29,FALSE),"")</f>
        <v/>
      </c>
      <c r="K15" s="89" t="str">
        <f>IFERROR(IF(C15="","",VLOOKUP($E15,BD!$A$4:$AC$61,IF(C15=2017,20,IF(C15=2018,21,IF(C15=2019,22,IF(C15=2020,23,IF(C15=2021,24,IF(C15=2022,25,IF(C15=2023,26,27))))))),FALSE)),"")</f>
        <v/>
      </c>
      <c r="L15" s="90" t="str">
        <f>IFERROR(VLOOKUP($E15,BD!$A$4:$AC$61,28,FALSE),"")</f>
        <v/>
      </c>
      <c r="M15" s="51" t="str">
        <f t="shared" si="5"/>
        <v/>
      </c>
      <c r="N15" s="91" t="str">
        <f>IFERROR(VLOOKUP($E15,BD!$A$4:$AC$61,IF(D15="Vehicular (incluyendo montacargas)",5,IF(D15="Ferroviario (Diésel)",8,IF(D15="Marítimo",11,IF(D15="Maquinaria agrícola (Diésel y gasolinas)",14,17)))),FALSE),"")</f>
        <v/>
      </c>
      <c r="O15" s="91" t="str">
        <f>IFERROR(VLOOKUP($E15,BD!$A$4:$AC$61,IF(D15="Vehicular (incluyendo montacargas)",6,IF(D15="Ferroviario (Diésel)",9,IF(D15="Marítimo",12,IF(D15="Maquinaria agrícola (Diésel y gasolinas)",15,18)))),FALSE),"")</f>
        <v/>
      </c>
      <c r="P15" s="91" t="str">
        <f>IFERROR(VLOOKUP($E15,BD!$A$4:$AC$61,IF(D15="Vehicular (incluyendo montacargas)",7,IF(D15="Ferroviario (Diésel)",10,IF(D15="Marítimo",13,IF(D15="Maquinaria agrícola (Diésel y gasolinas)",16,19)))),FALSE),"")</f>
        <v/>
      </c>
      <c r="Q15" s="51" t="str">
        <f t="shared" si="6"/>
        <v/>
      </c>
      <c r="R15" s="51" t="str">
        <f t="shared" si="7"/>
        <v/>
      </c>
      <c r="S15" s="51" t="str">
        <f t="shared" si="8"/>
        <v/>
      </c>
      <c r="T15" s="92" t="str">
        <f t="shared" si="9"/>
        <v/>
      </c>
      <c r="U15" s="9">
        <f t="shared" si="4"/>
        <v>0</v>
      </c>
    </row>
    <row r="16" spans="1:21">
      <c r="A16" s="95">
        <v>7</v>
      </c>
      <c r="B16" s="10"/>
      <c r="C16" s="85"/>
      <c r="D16" s="98"/>
      <c r="E16" s="84"/>
      <c r="F16" s="86"/>
      <c r="G16" s="83"/>
      <c r="H16" s="87"/>
      <c r="I16" s="88"/>
      <c r="J16" s="80" t="str">
        <f>IFERROR(VLOOKUP($E16,BD!$A$4:$AC$61,29,FALSE),"")</f>
        <v/>
      </c>
      <c r="K16" s="89" t="str">
        <f>IFERROR(IF(C16="","",VLOOKUP($E16,BD!$A$4:$AC$61,IF(C16=2017,20,IF(C16=2018,21,IF(C16=2019,22,IF(C16=2020,23,IF(C16=2021,24,IF(C16=2022,25,IF(C16=2023,26,27))))))),FALSE)),"")</f>
        <v/>
      </c>
      <c r="L16" s="90" t="str">
        <f>IFERROR(VLOOKUP($E16,BD!$A$4:$AC$61,28,FALSE),"")</f>
        <v/>
      </c>
      <c r="M16" s="51" t="str">
        <f t="shared" si="5"/>
        <v/>
      </c>
      <c r="N16" s="91" t="str">
        <f>IFERROR(VLOOKUP($E16,BD!$A$4:$AC$61,IF(D16="Vehicular (incluyendo montacargas)",5,IF(D16="Ferroviario (Diésel)",8,IF(D16="Marítimo",11,IF(D16="Maquinaria agrícola (Diésel y gasolinas)",14,17)))),FALSE),"")</f>
        <v/>
      </c>
      <c r="O16" s="91" t="str">
        <f>IFERROR(VLOOKUP($E16,BD!$A$4:$AC$61,IF(D16="Vehicular (incluyendo montacargas)",6,IF(D16="Ferroviario (Diésel)",9,IF(D16="Marítimo",12,IF(D16="Maquinaria agrícola (Diésel y gasolinas)",15,18)))),FALSE),"")</f>
        <v/>
      </c>
      <c r="P16" s="91" t="str">
        <f>IFERROR(VLOOKUP($E16,BD!$A$4:$AC$61,IF(D16="Vehicular (incluyendo montacargas)",7,IF(D16="Ferroviario (Diésel)",10,IF(D16="Marítimo",13,IF(D16="Maquinaria agrícola (Diésel y gasolinas)",16,19)))),FALSE),"")</f>
        <v/>
      </c>
      <c r="Q16" s="51" t="str">
        <f t="shared" si="6"/>
        <v/>
      </c>
      <c r="R16" s="51" t="str">
        <f t="shared" si="7"/>
        <v/>
      </c>
      <c r="S16" s="51" t="str">
        <f t="shared" si="8"/>
        <v/>
      </c>
      <c r="T16" s="92" t="str">
        <f t="shared" si="9"/>
        <v/>
      </c>
      <c r="U16" s="9">
        <f t="shared" si="4"/>
        <v>0</v>
      </c>
    </row>
    <row r="17" spans="1:21">
      <c r="A17" s="95">
        <v>8</v>
      </c>
      <c r="B17" s="10"/>
      <c r="C17" s="85"/>
      <c r="D17" s="98"/>
      <c r="E17" s="84"/>
      <c r="F17" s="86"/>
      <c r="G17" s="83"/>
      <c r="H17" s="87"/>
      <c r="I17" s="88"/>
      <c r="J17" s="80" t="str">
        <f>IFERROR(VLOOKUP($E17,BD!$A$4:$AC$61,29,FALSE),"")</f>
        <v/>
      </c>
      <c r="K17" s="89" t="str">
        <f>IFERROR(IF(C17="","",VLOOKUP($E17,BD!$A$4:$AC$61,IF(C17=2017,20,IF(C17=2018,21,IF(C17=2019,22,IF(C17=2020,23,IF(C17=2021,24,IF(C17=2022,25,IF(C17=2023,26,27))))))),FALSE)),"")</f>
        <v/>
      </c>
      <c r="L17" s="90" t="str">
        <f>IFERROR(VLOOKUP($E17,BD!$A$4:$AC$61,28,FALSE),"")</f>
        <v/>
      </c>
      <c r="M17" s="51" t="str">
        <f t="shared" si="5"/>
        <v/>
      </c>
      <c r="N17" s="91" t="str">
        <f>IFERROR(VLOOKUP($E17,BD!$A$4:$AC$61,IF(D17="Vehicular (incluyendo montacargas)",5,IF(D17="Ferroviario (Diésel)",8,IF(D17="Marítimo",11,IF(D17="Maquinaria agrícola (Diésel y gasolinas)",14,17)))),FALSE),"")</f>
        <v/>
      </c>
      <c r="O17" s="91" t="str">
        <f>IFERROR(VLOOKUP($E17,BD!$A$4:$AC$61,IF(D17="Vehicular (incluyendo montacargas)",6,IF(D17="Ferroviario (Diésel)",9,IF(D17="Marítimo",12,IF(D17="Maquinaria agrícola (Diésel y gasolinas)",15,18)))),FALSE),"")</f>
        <v/>
      </c>
      <c r="P17" s="91" t="str">
        <f>IFERROR(VLOOKUP($E17,BD!$A$4:$AC$61,IF(D17="Vehicular (incluyendo montacargas)",7,IF(D17="Ferroviario (Diésel)",10,IF(D17="Marítimo",13,IF(D17="Maquinaria agrícola (Diésel y gasolinas)",16,19)))),FALSE),"")</f>
        <v/>
      </c>
      <c r="Q17" s="51" t="str">
        <f t="shared" si="6"/>
        <v/>
      </c>
      <c r="R17" s="51" t="str">
        <f t="shared" si="7"/>
        <v/>
      </c>
      <c r="S17" s="51" t="str">
        <f t="shared" si="8"/>
        <v/>
      </c>
      <c r="T17" s="92" t="str">
        <f t="shared" si="9"/>
        <v/>
      </c>
      <c r="U17" s="9">
        <f t="shared" si="4"/>
        <v>0</v>
      </c>
    </row>
    <row r="18" spans="1:21">
      <c r="A18" s="95">
        <v>9</v>
      </c>
      <c r="B18" s="10"/>
      <c r="C18" s="85"/>
      <c r="D18" s="98"/>
      <c r="E18" s="84"/>
      <c r="F18" s="86"/>
      <c r="G18" s="83"/>
      <c r="H18" s="87"/>
      <c r="I18" s="88"/>
      <c r="J18" s="80" t="str">
        <f>IFERROR(VLOOKUP($E18,BD!$A$4:$AC$61,29,FALSE),"")</f>
        <v/>
      </c>
      <c r="K18" s="89" t="str">
        <f>IFERROR(IF(C18="","",VLOOKUP($E18,BD!$A$4:$AC$61,IF(C18=2017,20,IF(C18=2018,21,IF(C18=2019,22,IF(C18=2020,23,IF(C18=2021,24,IF(C18=2022,25,IF(C18=2023,26,27))))))),FALSE)),"")</f>
        <v/>
      </c>
      <c r="L18" s="90" t="str">
        <f>IFERROR(VLOOKUP($E18,BD!$A$4:$AC$61,28,FALSE),"")</f>
        <v/>
      </c>
      <c r="M18" s="51" t="str">
        <f t="shared" si="5"/>
        <v/>
      </c>
      <c r="N18" s="91" t="str">
        <f>IFERROR(VLOOKUP($E18,BD!$A$4:$AC$61,IF(D18="Vehicular (incluyendo montacargas)",5,IF(D18="Ferroviario (Diésel)",8,IF(D18="Marítimo",11,IF(D18="Maquinaria agrícola (Diésel y gasolinas)",14,17)))),FALSE),"")</f>
        <v/>
      </c>
      <c r="O18" s="91" t="str">
        <f>IFERROR(VLOOKUP($E18,BD!$A$4:$AC$61,IF(D18="Vehicular (incluyendo montacargas)",6,IF(D18="Ferroviario (Diésel)",9,IF(D18="Marítimo",12,IF(D18="Maquinaria agrícola (Diésel y gasolinas)",15,18)))),FALSE),"")</f>
        <v/>
      </c>
      <c r="P18" s="91" t="str">
        <f>IFERROR(VLOOKUP($E18,BD!$A$4:$AC$61,IF(D18="Vehicular (incluyendo montacargas)",7,IF(D18="Ferroviario (Diésel)",10,IF(D18="Marítimo",13,IF(D18="Maquinaria agrícola (Diésel y gasolinas)",16,19)))),FALSE),"")</f>
        <v/>
      </c>
      <c r="Q18" s="51" t="str">
        <f t="shared" si="6"/>
        <v/>
      </c>
      <c r="R18" s="51" t="str">
        <f t="shared" si="7"/>
        <v/>
      </c>
      <c r="S18" s="51" t="str">
        <f t="shared" si="8"/>
        <v/>
      </c>
      <c r="T18" s="92" t="str">
        <f t="shared" si="9"/>
        <v/>
      </c>
      <c r="U18" s="9">
        <f t="shared" si="4"/>
        <v>0</v>
      </c>
    </row>
    <row r="19" spans="1:21">
      <c r="A19" s="95">
        <v>10</v>
      </c>
      <c r="B19" s="10"/>
      <c r="C19" s="85"/>
      <c r="D19" s="98"/>
      <c r="E19" s="84"/>
      <c r="F19" s="86"/>
      <c r="G19" s="83"/>
      <c r="H19" s="87"/>
      <c r="I19" s="88"/>
      <c r="J19" s="80" t="str">
        <f>IFERROR(VLOOKUP($E19,BD!$A$4:$AC$61,29,FALSE),"")</f>
        <v/>
      </c>
      <c r="K19" s="89" t="str">
        <f>IFERROR(IF(C19="","",VLOOKUP($E19,BD!$A$4:$AC$61,IF(C19=2017,20,IF(C19=2018,21,IF(C19=2019,22,IF(C19=2020,23,IF(C19=2021,24,IF(C19=2022,25,IF(C19=2023,26,27))))))),FALSE)),"")</f>
        <v/>
      </c>
      <c r="L19" s="90" t="str">
        <f>IFERROR(VLOOKUP($E19,BD!$A$4:$AC$61,28,FALSE),"")</f>
        <v/>
      </c>
      <c r="M19" s="51" t="str">
        <f t="shared" si="5"/>
        <v/>
      </c>
      <c r="N19" s="91" t="str">
        <f>IFERROR(VLOOKUP($E19,BD!$A$4:$AC$61,IF(D19="Vehicular (incluyendo montacargas)",5,IF(D19="Ferroviario (Diésel)",8,IF(D19="Marítimo",11,IF(D19="Maquinaria agrícola (Diésel y gasolinas)",14,17)))),FALSE),"")</f>
        <v/>
      </c>
      <c r="O19" s="91" t="str">
        <f>IFERROR(VLOOKUP($E19,BD!$A$4:$AC$61,IF(D19="Vehicular (incluyendo montacargas)",6,IF(D19="Ferroviario (Diésel)",9,IF(D19="Marítimo",12,IF(D19="Maquinaria agrícola (Diésel y gasolinas)",15,18)))),FALSE),"")</f>
        <v/>
      </c>
      <c r="P19" s="91" t="str">
        <f>IFERROR(VLOOKUP($E19,BD!$A$4:$AC$61,IF(D19="Vehicular (incluyendo montacargas)",7,IF(D19="Ferroviario (Diésel)",10,IF(D19="Marítimo",13,IF(D19="Maquinaria agrícola (Diésel y gasolinas)",16,19)))),FALSE),"")</f>
        <v/>
      </c>
      <c r="Q19" s="51" t="str">
        <f t="shared" si="6"/>
        <v/>
      </c>
      <c r="R19" s="51" t="str">
        <f t="shared" si="7"/>
        <v/>
      </c>
      <c r="S19" s="51" t="str">
        <f t="shared" si="8"/>
        <v/>
      </c>
      <c r="T19" s="92" t="str">
        <f t="shared" si="9"/>
        <v/>
      </c>
      <c r="U19" s="9">
        <f t="shared" si="4"/>
        <v>0</v>
      </c>
    </row>
    <row r="20" spans="1:21">
      <c r="A20" s="95">
        <v>11</v>
      </c>
      <c r="B20" s="10"/>
      <c r="C20" s="85"/>
      <c r="D20" s="98"/>
      <c r="E20" s="84"/>
      <c r="F20" s="86"/>
      <c r="G20" s="83"/>
      <c r="H20" s="87"/>
      <c r="I20" s="88"/>
      <c r="J20" s="80" t="str">
        <f>IFERROR(VLOOKUP($E20,BD!$A$4:$AC$61,29,FALSE),"")</f>
        <v/>
      </c>
      <c r="K20" s="89" t="str">
        <f>IFERROR(IF(C20="","",VLOOKUP($E20,BD!$A$4:$AC$61,IF(C20=2017,20,IF(C20=2018,21,IF(C20=2019,22,IF(C20=2020,23,IF(C20=2021,24,IF(C20=2022,25,IF(C20=2023,26,27))))))),FALSE)),"")</f>
        <v/>
      </c>
      <c r="L20" s="90" t="str">
        <f>IFERROR(VLOOKUP($E20,BD!$A$4:$AC$61,28,FALSE),"")</f>
        <v/>
      </c>
      <c r="M20" s="51" t="str">
        <f t="shared" si="5"/>
        <v/>
      </c>
      <c r="N20" s="91" t="str">
        <f>IFERROR(VLOOKUP($E20,BD!$A$4:$AC$61,IF(D20="Vehicular (incluyendo montacargas)",5,IF(D20="Ferroviario (Diésel)",8,IF(D20="Marítimo",11,IF(D20="Maquinaria agrícola (Diésel y gasolinas)",14,17)))),FALSE),"")</f>
        <v/>
      </c>
      <c r="O20" s="91" t="str">
        <f>IFERROR(VLOOKUP($E20,BD!$A$4:$AC$61,IF(D20="Vehicular (incluyendo montacargas)",6,IF(D20="Ferroviario (Diésel)",9,IF(D20="Marítimo",12,IF(D20="Maquinaria agrícola (Diésel y gasolinas)",15,18)))),FALSE),"")</f>
        <v/>
      </c>
      <c r="P20" s="91" t="str">
        <f>IFERROR(VLOOKUP($E20,BD!$A$4:$AC$61,IF(D20="Vehicular (incluyendo montacargas)",7,IF(D20="Ferroviario (Diésel)",10,IF(D20="Marítimo",13,IF(D20="Maquinaria agrícola (Diésel y gasolinas)",16,19)))),FALSE),"")</f>
        <v/>
      </c>
      <c r="Q20" s="51" t="str">
        <f t="shared" si="6"/>
        <v/>
      </c>
      <c r="R20" s="51" t="str">
        <f t="shared" si="7"/>
        <v/>
      </c>
      <c r="S20" s="51" t="str">
        <f t="shared" si="8"/>
        <v/>
      </c>
      <c r="T20" s="92" t="str">
        <f t="shared" si="9"/>
        <v/>
      </c>
      <c r="U20" s="9">
        <f t="shared" si="4"/>
        <v>0</v>
      </c>
    </row>
    <row r="21" spans="1:21">
      <c r="A21" s="95">
        <v>12</v>
      </c>
      <c r="B21" s="10"/>
      <c r="C21" s="85"/>
      <c r="D21" s="98"/>
      <c r="E21" s="84"/>
      <c r="F21" s="86"/>
      <c r="G21" s="83"/>
      <c r="H21" s="87"/>
      <c r="I21" s="88"/>
      <c r="J21" s="80" t="str">
        <f>IFERROR(VLOOKUP($E21,BD!$A$4:$AC$61,29,FALSE),"")</f>
        <v/>
      </c>
      <c r="K21" s="89" t="str">
        <f>IFERROR(IF(C21="","",VLOOKUP($E21,BD!$A$4:$AC$61,IF(C21=2017,20,IF(C21=2018,21,IF(C21=2019,22,IF(C21=2020,23,IF(C21=2021,24,IF(C21=2022,25,IF(C21=2023,26,27))))))),FALSE)),"")</f>
        <v/>
      </c>
      <c r="L21" s="90" t="str">
        <f>IFERROR(VLOOKUP($E21,BD!$A$4:$AC$61,28,FALSE),"")</f>
        <v/>
      </c>
      <c r="M21" s="51" t="str">
        <f t="shared" si="5"/>
        <v/>
      </c>
      <c r="N21" s="91" t="str">
        <f>IFERROR(VLOOKUP($E21,BD!$A$4:$AC$61,IF(D21="Vehicular (incluyendo montacargas)",5,IF(D21="Ferroviario (Diésel)",8,IF(D21="Marítimo",11,IF(D21="Maquinaria agrícola (Diésel y gasolinas)",14,17)))),FALSE),"")</f>
        <v/>
      </c>
      <c r="O21" s="91" t="str">
        <f>IFERROR(VLOOKUP($E21,BD!$A$4:$AC$61,IF(D21="Vehicular (incluyendo montacargas)",6,IF(D21="Ferroviario (Diésel)",9,IF(D21="Marítimo",12,IF(D21="Maquinaria agrícola (Diésel y gasolinas)",15,18)))),FALSE),"")</f>
        <v/>
      </c>
      <c r="P21" s="91" t="str">
        <f>IFERROR(VLOOKUP($E21,BD!$A$4:$AC$61,IF(D21="Vehicular (incluyendo montacargas)",7,IF(D21="Ferroviario (Diésel)",10,IF(D21="Marítimo",13,IF(D21="Maquinaria agrícola (Diésel y gasolinas)",16,19)))),FALSE),"")</f>
        <v/>
      </c>
      <c r="Q21" s="51" t="str">
        <f t="shared" si="6"/>
        <v/>
      </c>
      <c r="R21" s="51" t="str">
        <f t="shared" si="7"/>
        <v/>
      </c>
      <c r="S21" s="51" t="str">
        <f t="shared" si="8"/>
        <v/>
      </c>
      <c r="T21" s="92" t="str">
        <f t="shared" si="9"/>
        <v/>
      </c>
      <c r="U21" s="9">
        <f t="shared" si="4"/>
        <v>0</v>
      </c>
    </row>
    <row r="22" spans="1:21">
      <c r="A22" s="95">
        <v>13</v>
      </c>
      <c r="B22" s="10"/>
      <c r="C22" s="85"/>
      <c r="D22" s="98"/>
      <c r="E22" s="84"/>
      <c r="F22" s="86"/>
      <c r="G22" s="83"/>
      <c r="H22" s="87"/>
      <c r="I22" s="88"/>
      <c r="J22" s="80" t="str">
        <f>IFERROR(VLOOKUP($E22,BD!$A$4:$AC$61,29,FALSE),"")</f>
        <v/>
      </c>
      <c r="K22" s="89" t="str">
        <f>IFERROR(IF(C22="","",VLOOKUP($E22,BD!$A$4:$AC$61,IF(C22=2017,20,IF(C22=2018,21,IF(C22=2019,22,IF(C22=2020,23,IF(C22=2021,24,IF(C22=2022,25,IF(C22=2023,26,27))))))),FALSE)),"")</f>
        <v/>
      </c>
      <c r="L22" s="90" t="str">
        <f>IFERROR(VLOOKUP($E22,BD!$A$4:$AC$61,28,FALSE),"")</f>
        <v/>
      </c>
      <c r="M22" s="51" t="str">
        <f t="shared" si="5"/>
        <v/>
      </c>
      <c r="N22" s="91" t="str">
        <f>IFERROR(VLOOKUP($E22,BD!$A$4:$AC$61,IF(D22="Vehicular (incluyendo montacargas)",5,IF(D22="Ferroviario (Diésel)",8,IF(D22="Marítimo",11,IF(D22="Maquinaria agrícola (Diésel y gasolinas)",14,17)))),FALSE),"")</f>
        <v/>
      </c>
      <c r="O22" s="91" t="str">
        <f>IFERROR(VLOOKUP($E22,BD!$A$4:$AC$61,IF(D22="Vehicular (incluyendo montacargas)",6,IF(D22="Ferroviario (Diésel)",9,IF(D22="Marítimo",12,IF(D22="Maquinaria agrícola (Diésel y gasolinas)",15,18)))),FALSE),"")</f>
        <v/>
      </c>
      <c r="P22" s="91" t="str">
        <f>IFERROR(VLOOKUP($E22,BD!$A$4:$AC$61,IF(D22="Vehicular (incluyendo montacargas)",7,IF(D22="Ferroviario (Diésel)",10,IF(D22="Marítimo",13,IF(D22="Maquinaria agrícola (Diésel y gasolinas)",16,19)))),FALSE),"")</f>
        <v/>
      </c>
      <c r="Q22" s="51" t="str">
        <f t="shared" si="6"/>
        <v/>
      </c>
      <c r="R22" s="51" t="str">
        <f t="shared" si="7"/>
        <v/>
      </c>
      <c r="S22" s="51" t="str">
        <f t="shared" si="8"/>
        <v/>
      </c>
      <c r="T22" s="92" t="str">
        <f t="shared" si="9"/>
        <v/>
      </c>
      <c r="U22" s="9">
        <f t="shared" si="4"/>
        <v>0</v>
      </c>
    </row>
    <row r="23" spans="1:21">
      <c r="A23" s="95">
        <v>14</v>
      </c>
      <c r="B23" s="10"/>
      <c r="C23" s="85"/>
      <c r="D23" s="98"/>
      <c r="E23" s="84"/>
      <c r="F23" s="86"/>
      <c r="G23" s="83"/>
      <c r="H23" s="87"/>
      <c r="I23" s="88"/>
      <c r="J23" s="80" t="str">
        <f>IFERROR(VLOOKUP($E23,BD!$A$4:$AC$61,29,FALSE),"")</f>
        <v/>
      </c>
      <c r="K23" s="89" t="str">
        <f>IFERROR(IF(C23="","",VLOOKUP($E23,BD!$A$4:$AC$61,IF(C23=2017,20,IF(C23=2018,21,IF(C23=2019,22,IF(C23=2020,23,IF(C23=2021,24,IF(C23=2022,25,IF(C23=2023,26,27))))))),FALSE)),"")</f>
        <v/>
      </c>
      <c r="L23" s="90" t="str">
        <f>IFERROR(VLOOKUP($E23,BD!$A$4:$AC$61,28,FALSE),"")</f>
        <v/>
      </c>
      <c r="M23" s="51" t="str">
        <f t="shared" si="5"/>
        <v/>
      </c>
      <c r="N23" s="91" t="str">
        <f>IFERROR(VLOOKUP($E23,BD!$A$4:$AC$61,IF(D23="Vehicular (incluyendo montacargas)",5,IF(D23="Ferroviario (Diésel)",8,IF(D23="Marítimo",11,IF(D23="Maquinaria agrícola (Diésel y gasolinas)",14,17)))),FALSE),"")</f>
        <v/>
      </c>
      <c r="O23" s="91" t="str">
        <f>IFERROR(VLOOKUP($E23,BD!$A$4:$AC$61,IF(D23="Vehicular (incluyendo montacargas)",6,IF(D23="Ferroviario (Diésel)",9,IF(D23="Marítimo",12,IF(D23="Maquinaria agrícola (Diésel y gasolinas)",15,18)))),FALSE),"")</f>
        <v/>
      </c>
      <c r="P23" s="91" t="str">
        <f>IFERROR(VLOOKUP($E23,BD!$A$4:$AC$61,IF(D23="Vehicular (incluyendo montacargas)",7,IF(D23="Ferroviario (Diésel)",10,IF(D23="Marítimo",13,IF(D23="Maquinaria agrícola (Diésel y gasolinas)",16,19)))),FALSE),"")</f>
        <v/>
      </c>
      <c r="Q23" s="51" t="str">
        <f t="shared" si="6"/>
        <v/>
      </c>
      <c r="R23" s="51" t="str">
        <f t="shared" si="7"/>
        <v/>
      </c>
      <c r="S23" s="51" t="str">
        <f t="shared" si="8"/>
        <v/>
      </c>
      <c r="T23" s="92" t="str">
        <f t="shared" si="9"/>
        <v/>
      </c>
      <c r="U23" s="9">
        <f t="shared" si="4"/>
        <v>0</v>
      </c>
    </row>
    <row r="24" spans="1:21">
      <c r="A24" s="95">
        <v>15</v>
      </c>
      <c r="B24" s="10"/>
      <c r="C24" s="85"/>
      <c r="D24" s="98"/>
      <c r="E24" s="84"/>
      <c r="F24" s="86"/>
      <c r="G24" s="83"/>
      <c r="H24" s="87"/>
      <c r="I24" s="88"/>
      <c r="J24" s="80" t="str">
        <f>IFERROR(VLOOKUP($E24,BD!$A$4:$AC$61,29,FALSE),"")</f>
        <v/>
      </c>
      <c r="K24" s="89" t="str">
        <f>IFERROR(IF(C24="","",VLOOKUP($E24,BD!$A$4:$AC$61,IF(C24=2017,20,IF(C24=2018,21,IF(C24=2019,22,IF(C24=2020,23,IF(C24=2021,24,IF(C24=2022,25,IF(C24=2023,26,27))))))),FALSE)),"")</f>
        <v/>
      </c>
      <c r="L24" s="90" t="str">
        <f>IFERROR(VLOOKUP($E24,BD!$A$4:$AC$61,28,FALSE),"")</f>
        <v/>
      </c>
      <c r="M24" s="51" t="str">
        <f t="shared" si="5"/>
        <v/>
      </c>
      <c r="N24" s="91" t="str">
        <f>IFERROR(VLOOKUP($E24,BD!$A$4:$AC$61,IF(D24="Vehicular (incluyendo montacargas)",5,IF(D24="Ferroviario (Diésel)",8,IF(D24="Marítimo",11,IF(D24="Maquinaria agrícola (Diésel y gasolinas)",14,17)))),FALSE),"")</f>
        <v/>
      </c>
      <c r="O24" s="91" t="str">
        <f>IFERROR(VLOOKUP($E24,BD!$A$4:$AC$61,IF(D24="Vehicular (incluyendo montacargas)",6,IF(D24="Ferroviario (Diésel)",9,IF(D24="Marítimo",12,IF(D24="Maquinaria agrícola (Diésel y gasolinas)",15,18)))),FALSE),"")</f>
        <v/>
      </c>
      <c r="P24" s="91" t="str">
        <f>IFERROR(VLOOKUP($E24,BD!$A$4:$AC$61,IF(D24="Vehicular (incluyendo montacargas)",7,IF(D24="Ferroviario (Diésel)",10,IF(D24="Marítimo",13,IF(D24="Maquinaria agrícola (Diésel y gasolinas)",16,19)))),FALSE),"")</f>
        <v/>
      </c>
      <c r="Q24" s="51" t="str">
        <f t="shared" si="6"/>
        <v/>
      </c>
      <c r="R24" s="51" t="str">
        <f t="shared" si="7"/>
        <v/>
      </c>
      <c r="S24" s="51" t="str">
        <f t="shared" si="8"/>
        <v/>
      </c>
      <c r="T24" s="92" t="str">
        <f t="shared" si="9"/>
        <v/>
      </c>
      <c r="U24" s="9">
        <f t="shared" si="4"/>
        <v>0</v>
      </c>
    </row>
    <row r="25" spans="1:21">
      <c r="A25" s="95">
        <v>16</v>
      </c>
      <c r="B25" s="10"/>
      <c r="C25" s="85"/>
      <c r="D25" s="98"/>
      <c r="E25" s="84"/>
      <c r="F25" s="86"/>
      <c r="G25" s="83"/>
      <c r="H25" s="87"/>
      <c r="I25" s="88"/>
      <c r="J25" s="80" t="str">
        <f>IFERROR(VLOOKUP($E25,BD!$A$4:$AC$61,29,FALSE),"")</f>
        <v/>
      </c>
      <c r="K25" s="89" t="str">
        <f>IFERROR(IF(C25="","",VLOOKUP($E25,BD!$A$4:$AC$61,IF(C25=2017,20,IF(C25=2018,21,IF(C25=2019,22,IF(C25=2020,23,IF(C25=2021,24,IF(C25=2022,25,IF(C25=2023,26,27))))))),FALSE)),"")</f>
        <v/>
      </c>
      <c r="L25" s="90" t="str">
        <f>IFERROR(VLOOKUP($E25,BD!$A$4:$AC$61,28,FALSE),"")</f>
        <v/>
      </c>
      <c r="M25" s="51" t="str">
        <f t="shared" si="5"/>
        <v/>
      </c>
      <c r="N25" s="91" t="str">
        <f>IFERROR(VLOOKUP($E25,BD!$A$4:$AC$61,IF(D25="Vehicular (incluyendo montacargas)",5,IF(D25="Ferroviario (Diésel)",8,IF(D25="Marítimo",11,IF(D25="Maquinaria agrícola (Diésel y gasolinas)",14,17)))),FALSE),"")</f>
        <v/>
      </c>
      <c r="O25" s="91" t="str">
        <f>IFERROR(VLOOKUP($E25,BD!$A$4:$AC$61,IF(D25="Vehicular (incluyendo montacargas)",6,IF(D25="Ferroviario (Diésel)",9,IF(D25="Marítimo",12,IF(D25="Maquinaria agrícola (Diésel y gasolinas)",15,18)))),FALSE),"")</f>
        <v/>
      </c>
      <c r="P25" s="91" t="str">
        <f>IFERROR(VLOOKUP($E25,BD!$A$4:$AC$61,IF(D25="Vehicular (incluyendo montacargas)",7,IF(D25="Ferroviario (Diésel)",10,IF(D25="Marítimo",13,IF(D25="Maquinaria agrícola (Diésel y gasolinas)",16,19)))),FALSE),"")</f>
        <v/>
      </c>
      <c r="Q25" s="51" t="str">
        <f t="shared" si="6"/>
        <v/>
      </c>
      <c r="R25" s="51" t="str">
        <f t="shared" si="7"/>
        <v/>
      </c>
      <c r="S25" s="51" t="str">
        <f t="shared" si="8"/>
        <v/>
      </c>
      <c r="T25" s="92" t="str">
        <f t="shared" si="9"/>
        <v/>
      </c>
      <c r="U25" s="9">
        <f t="shared" si="4"/>
        <v>0</v>
      </c>
    </row>
    <row r="26" spans="1:21">
      <c r="A26" s="95">
        <v>17</v>
      </c>
      <c r="B26" s="10"/>
      <c r="C26" s="85"/>
      <c r="D26" s="98"/>
      <c r="E26" s="84"/>
      <c r="F26" s="86"/>
      <c r="G26" s="83"/>
      <c r="H26" s="87"/>
      <c r="I26" s="88"/>
      <c r="J26" s="80" t="str">
        <f>IFERROR(VLOOKUP($E26,BD!$A$4:$AC$61,29,FALSE),"")</f>
        <v/>
      </c>
      <c r="K26" s="89" t="str">
        <f>IFERROR(IF(C26="","",VLOOKUP($E26,BD!$A$4:$AC$61,IF(C26=2017,20,IF(C26=2018,21,IF(C26=2019,22,IF(C26=2020,23,IF(C26=2021,24,IF(C26=2022,25,IF(C26=2023,26,27))))))),FALSE)),"")</f>
        <v/>
      </c>
      <c r="L26" s="90" t="str">
        <f>IFERROR(VLOOKUP($E26,BD!$A$4:$AC$61,28,FALSE),"")</f>
        <v/>
      </c>
      <c r="M26" s="51" t="str">
        <f t="shared" si="5"/>
        <v/>
      </c>
      <c r="N26" s="91" t="str">
        <f>IFERROR(VLOOKUP($E26,BD!$A$4:$AC$61,IF(D26="Vehicular (incluyendo montacargas)",5,IF(D26="Ferroviario (Diésel)",8,IF(D26="Marítimo",11,IF(D26="Maquinaria agrícola (Diésel y gasolinas)",14,17)))),FALSE),"")</f>
        <v/>
      </c>
      <c r="O26" s="91" t="str">
        <f>IFERROR(VLOOKUP($E26,BD!$A$4:$AC$61,IF(D26="Vehicular (incluyendo montacargas)",6,IF(D26="Ferroviario (Diésel)",9,IF(D26="Marítimo",12,IF(D26="Maquinaria agrícola (Diésel y gasolinas)",15,18)))),FALSE),"")</f>
        <v/>
      </c>
      <c r="P26" s="91" t="str">
        <f>IFERROR(VLOOKUP($E26,BD!$A$4:$AC$61,IF(D26="Vehicular (incluyendo montacargas)",7,IF(D26="Ferroviario (Diésel)",10,IF(D26="Marítimo",13,IF(D26="Maquinaria agrícola (Diésel y gasolinas)",16,19)))),FALSE),"")</f>
        <v/>
      </c>
      <c r="Q26" s="51" t="str">
        <f t="shared" si="6"/>
        <v/>
      </c>
      <c r="R26" s="51" t="str">
        <f t="shared" si="7"/>
        <v/>
      </c>
      <c r="S26" s="51" t="str">
        <f t="shared" si="8"/>
        <v/>
      </c>
      <c r="T26" s="92" t="str">
        <f t="shared" si="9"/>
        <v/>
      </c>
      <c r="U26" s="9">
        <f t="shared" si="4"/>
        <v>0</v>
      </c>
    </row>
    <row r="27" spans="1:21">
      <c r="A27" s="95">
        <v>18</v>
      </c>
      <c r="B27" s="10"/>
      <c r="C27" s="85"/>
      <c r="D27" s="98"/>
      <c r="E27" s="84"/>
      <c r="F27" s="86"/>
      <c r="G27" s="83"/>
      <c r="H27" s="87"/>
      <c r="I27" s="88"/>
      <c r="J27" s="80" t="str">
        <f>IFERROR(VLOOKUP($E27,BD!$A$4:$AC$61,29,FALSE),"")</f>
        <v/>
      </c>
      <c r="K27" s="89" t="str">
        <f>IFERROR(IF(C27="","",VLOOKUP($E27,BD!$A$4:$AC$61,IF(C27=2017,20,IF(C27=2018,21,IF(C27=2019,22,IF(C27=2020,23,IF(C27=2021,24,IF(C27=2022,25,IF(C27=2023,26,27))))))),FALSE)),"")</f>
        <v/>
      </c>
      <c r="L27" s="90" t="str">
        <f>IFERROR(VLOOKUP($E27,BD!$A$4:$AC$61,28,FALSE),"")</f>
        <v/>
      </c>
      <c r="M27" s="51" t="str">
        <f t="shared" si="5"/>
        <v/>
      </c>
      <c r="N27" s="91" t="str">
        <f>IFERROR(VLOOKUP($E27,BD!$A$4:$AC$61,IF(D27="Vehicular (incluyendo montacargas)",5,IF(D27="Ferroviario (Diésel)",8,IF(D27="Marítimo",11,IF(D27="Maquinaria agrícola (Diésel y gasolinas)",14,17)))),FALSE),"")</f>
        <v/>
      </c>
      <c r="O27" s="91" t="str">
        <f>IFERROR(VLOOKUP($E27,BD!$A$4:$AC$61,IF(D27="Vehicular (incluyendo montacargas)",6,IF(D27="Ferroviario (Diésel)",9,IF(D27="Marítimo",12,IF(D27="Maquinaria agrícola (Diésel y gasolinas)",15,18)))),FALSE),"")</f>
        <v/>
      </c>
      <c r="P27" s="91" t="str">
        <f>IFERROR(VLOOKUP($E27,BD!$A$4:$AC$61,IF(D27="Vehicular (incluyendo montacargas)",7,IF(D27="Ferroviario (Diésel)",10,IF(D27="Marítimo",13,IF(D27="Maquinaria agrícola (Diésel y gasolinas)",16,19)))),FALSE),"")</f>
        <v/>
      </c>
      <c r="Q27" s="51" t="str">
        <f t="shared" si="6"/>
        <v/>
      </c>
      <c r="R27" s="51" t="str">
        <f t="shared" si="7"/>
        <v/>
      </c>
      <c r="S27" s="51" t="str">
        <f t="shared" si="8"/>
        <v/>
      </c>
      <c r="T27" s="92" t="str">
        <f t="shared" si="9"/>
        <v/>
      </c>
      <c r="U27" s="9">
        <f t="shared" si="4"/>
        <v>0</v>
      </c>
    </row>
    <row r="28" spans="1:21">
      <c r="A28" s="95">
        <v>19</v>
      </c>
      <c r="B28" s="10"/>
      <c r="C28" s="85"/>
      <c r="D28" s="98"/>
      <c r="E28" s="84"/>
      <c r="F28" s="86"/>
      <c r="G28" s="83"/>
      <c r="H28" s="87"/>
      <c r="I28" s="88"/>
      <c r="J28" s="80" t="str">
        <f>IFERROR(VLOOKUP($E28,BD!$A$4:$AC$61,29,FALSE),"")</f>
        <v/>
      </c>
      <c r="K28" s="89" t="str">
        <f>IFERROR(IF(C28="","",VLOOKUP($E28,BD!$A$4:$AC$61,IF(C28=2017,20,IF(C28=2018,21,IF(C28=2019,22,IF(C28=2020,23,IF(C28=2021,24,IF(C28=2022,25,IF(C28=2023,26,27))))))),FALSE)),"")</f>
        <v/>
      </c>
      <c r="L28" s="90" t="str">
        <f>IFERROR(VLOOKUP($E28,BD!$A$4:$AC$61,28,FALSE),"")</f>
        <v/>
      </c>
      <c r="M28" s="51" t="str">
        <f t="shared" si="5"/>
        <v/>
      </c>
      <c r="N28" s="91" t="str">
        <f>IFERROR(VLOOKUP($E28,BD!$A$4:$AC$61,IF(D28="Vehicular (incluyendo montacargas)",5,IF(D28="Ferroviario (Diésel)",8,IF(D28="Marítimo",11,IF(D28="Maquinaria agrícola (Diésel y gasolinas)",14,17)))),FALSE),"")</f>
        <v/>
      </c>
      <c r="O28" s="91" t="str">
        <f>IFERROR(VLOOKUP($E28,BD!$A$4:$AC$61,IF(D28="Vehicular (incluyendo montacargas)",6,IF(D28="Ferroviario (Diésel)",9,IF(D28="Marítimo",12,IF(D28="Maquinaria agrícola (Diésel y gasolinas)",15,18)))),FALSE),"")</f>
        <v/>
      </c>
      <c r="P28" s="91" t="str">
        <f>IFERROR(VLOOKUP($E28,BD!$A$4:$AC$61,IF(D28="Vehicular (incluyendo montacargas)",7,IF(D28="Ferroviario (Diésel)",10,IF(D28="Marítimo",13,IF(D28="Maquinaria agrícola (Diésel y gasolinas)",16,19)))),FALSE),"")</f>
        <v/>
      </c>
      <c r="Q28" s="51" t="str">
        <f t="shared" si="6"/>
        <v/>
      </c>
      <c r="R28" s="51" t="str">
        <f t="shared" si="7"/>
        <v/>
      </c>
      <c r="S28" s="51" t="str">
        <f t="shared" si="8"/>
        <v/>
      </c>
      <c r="T28" s="92" t="str">
        <f t="shared" si="9"/>
        <v/>
      </c>
      <c r="U28" s="9">
        <f t="shared" si="4"/>
        <v>0</v>
      </c>
    </row>
    <row r="29" spans="1:21">
      <c r="A29" s="95">
        <v>20</v>
      </c>
      <c r="B29" s="10"/>
      <c r="C29" s="85"/>
      <c r="D29" s="98"/>
      <c r="E29" s="84"/>
      <c r="F29" s="86"/>
      <c r="G29" s="83"/>
      <c r="H29" s="87"/>
      <c r="I29" s="88"/>
      <c r="J29" s="80" t="str">
        <f>IFERROR(VLOOKUP($E29,BD!$A$4:$AC$61,29,FALSE),"")</f>
        <v/>
      </c>
      <c r="K29" s="89" t="str">
        <f>IFERROR(IF(C29="","",VLOOKUP($E29,BD!$A$4:$AC$61,IF(C29=2017,20,IF(C29=2018,21,IF(C29=2019,22,IF(C29=2020,23,IF(C29=2021,24,IF(C29=2022,25,IF(C29=2023,26,27))))))),FALSE)),"")</f>
        <v/>
      </c>
      <c r="L29" s="90" t="str">
        <f>IFERROR(VLOOKUP($E29,BD!$A$4:$AC$61,28,FALSE),"")</f>
        <v/>
      </c>
      <c r="M29" s="51" t="str">
        <f t="shared" si="5"/>
        <v/>
      </c>
      <c r="N29" s="91" t="str">
        <f>IFERROR(VLOOKUP($E29,BD!$A$4:$AC$61,IF(D29="Vehicular (incluyendo montacargas)",5,IF(D29="Ferroviario (Diésel)",8,IF(D29="Marítimo",11,IF(D29="Maquinaria agrícola (Diésel y gasolinas)",14,17)))),FALSE),"")</f>
        <v/>
      </c>
      <c r="O29" s="91" t="str">
        <f>IFERROR(VLOOKUP($E29,BD!$A$4:$AC$61,IF(D29="Vehicular (incluyendo montacargas)",6,IF(D29="Ferroviario (Diésel)",9,IF(D29="Marítimo",12,IF(D29="Maquinaria agrícola (Diésel y gasolinas)",15,18)))),FALSE),"")</f>
        <v/>
      </c>
      <c r="P29" s="91" t="str">
        <f>IFERROR(VLOOKUP($E29,BD!$A$4:$AC$61,IF(D29="Vehicular (incluyendo montacargas)",7,IF(D29="Ferroviario (Diésel)",10,IF(D29="Marítimo",13,IF(D29="Maquinaria agrícola (Diésel y gasolinas)",16,19)))),FALSE),"")</f>
        <v/>
      </c>
      <c r="Q29" s="51" t="str">
        <f t="shared" si="6"/>
        <v/>
      </c>
      <c r="R29" s="51" t="str">
        <f t="shared" si="7"/>
        <v/>
      </c>
      <c r="S29" s="51" t="str">
        <f t="shared" si="8"/>
        <v/>
      </c>
      <c r="T29" s="92" t="str">
        <f t="shared" si="9"/>
        <v/>
      </c>
      <c r="U29" s="9">
        <f t="shared" si="4"/>
        <v>0</v>
      </c>
    </row>
    <row r="30" spans="1:21">
      <c r="A30" s="95">
        <v>21</v>
      </c>
      <c r="B30" s="10"/>
      <c r="C30" s="85"/>
      <c r="D30" s="98"/>
      <c r="E30" s="84"/>
      <c r="F30" s="86"/>
      <c r="G30" s="83"/>
      <c r="H30" s="87"/>
      <c r="I30" s="88"/>
      <c r="J30" s="80" t="str">
        <f>IFERROR(VLOOKUP($E30,BD!$A$4:$AC$61,29,FALSE),"")</f>
        <v/>
      </c>
      <c r="K30" s="89" t="str">
        <f>IFERROR(IF(C30="","",VLOOKUP($E30,BD!$A$4:$AC$61,IF(C30=2017,20,IF(C30=2018,21,IF(C30=2019,22,IF(C30=2020,23,IF(C30=2021,24,IF(C30=2022,25,IF(C30=2023,26,27))))))),FALSE)),"")</f>
        <v/>
      </c>
      <c r="L30" s="90" t="str">
        <f>IFERROR(VLOOKUP($E30,BD!$A$4:$AC$61,28,FALSE),"")</f>
        <v/>
      </c>
      <c r="M30" s="51" t="str">
        <f t="shared" si="5"/>
        <v/>
      </c>
      <c r="N30" s="91" t="str">
        <f>IFERROR(VLOOKUP($E30,BD!$A$4:$AC$61,IF(D30="Vehicular (incluyendo montacargas)",5,IF(D30="Ferroviario (Diésel)",8,IF(D30="Marítimo",11,IF(D30="Maquinaria agrícola (Diésel y gasolinas)",14,17)))),FALSE),"")</f>
        <v/>
      </c>
      <c r="O30" s="91" t="str">
        <f>IFERROR(VLOOKUP($E30,BD!$A$4:$AC$61,IF(D30="Vehicular (incluyendo montacargas)",6,IF(D30="Ferroviario (Diésel)",9,IF(D30="Marítimo",12,IF(D30="Maquinaria agrícola (Diésel y gasolinas)",15,18)))),FALSE),"")</f>
        <v/>
      </c>
      <c r="P30" s="91" t="str">
        <f>IFERROR(VLOOKUP($E30,BD!$A$4:$AC$61,IF(D30="Vehicular (incluyendo montacargas)",7,IF(D30="Ferroviario (Diésel)",10,IF(D30="Marítimo",13,IF(D30="Maquinaria agrícola (Diésel y gasolinas)",16,19)))),FALSE),"")</f>
        <v/>
      </c>
      <c r="Q30" s="51" t="str">
        <f t="shared" si="6"/>
        <v/>
      </c>
      <c r="R30" s="51" t="str">
        <f t="shared" si="7"/>
        <v/>
      </c>
      <c r="S30" s="51" t="str">
        <f t="shared" si="8"/>
        <v/>
      </c>
      <c r="T30" s="92" t="str">
        <f t="shared" si="9"/>
        <v/>
      </c>
      <c r="U30" s="9">
        <f t="shared" si="4"/>
        <v>0</v>
      </c>
    </row>
    <row r="31" spans="1:21">
      <c r="A31" s="95">
        <v>22</v>
      </c>
      <c r="B31" s="10"/>
      <c r="C31" s="85"/>
      <c r="D31" s="98"/>
      <c r="E31" s="84"/>
      <c r="F31" s="86"/>
      <c r="G31" s="83"/>
      <c r="H31" s="87"/>
      <c r="I31" s="88"/>
      <c r="J31" s="80" t="str">
        <f>IFERROR(VLOOKUP($E31,BD!$A$4:$AC$61,29,FALSE),"")</f>
        <v/>
      </c>
      <c r="K31" s="89" t="str">
        <f>IFERROR(IF(C31="","",VLOOKUP($E31,BD!$A$4:$AC$61,IF(C31=2017,20,IF(C31=2018,21,IF(C31=2019,22,IF(C31=2020,23,IF(C31=2021,24,IF(C31=2022,25,IF(C31=2023,26,27))))))),FALSE)),"")</f>
        <v/>
      </c>
      <c r="L31" s="90" t="str">
        <f>IFERROR(VLOOKUP($E31,BD!$A$4:$AC$61,28,FALSE),"")</f>
        <v/>
      </c>
      <c r="M31" s="51" t="str">
        <f t="shared" si="5"/>
        <v/>
      </c>
      <c r="N31" s="91" t="str">
        <f>IFERROR(VLOOKUP($E31,BD!$A$4:$AC$61,IF(D31="Vehicular (incluyendo montacargas)",5,IF(D31="Ferroviario (Diésel)",8,IF(D31="Marítimo",11,IF(D31="Maquinaria agrícola (Diésel y gasolinas)",14,17)))),FALSE),"")</f>
        <v/>
      </c>
      <c r="O31" s="91" t="str">
        <f>IFERROR(VLOOKUP($E31,BD!$A$4:$AC$61,IF(D31="Vehicular (incluyendo montacargas)",6,IF(D31="Ferroviario (Diésel)",9,IF(D31="Marítimo",12,IF(D31="Maquinaria agrícola (Diésel y gasolinas)",15,18)))),FALSE),"")</f>
        <v/>
      </c>
      <c r="P31" s="91" t="str">
        <f>IFERROR(VLOOKUP($E31,BD!$A$4:$AC$61,IF(D31="Vehicular (incluyendo montacargas)",7,IF(D31="Ferroviario (Diésel)",10,IF(D31="Marítimo",13,IF(D31="Maquinaria agrícola (Diésel y gasolinas)",16,19)))),FALSE),"")</f>
        <v/>
      </c>
      <c r="Q31" s="51" t="str">
        <f t="shared" si="6"/>
        <v/>
      </c>
      <c r="R31" s="51" t="str">
        <f t="shared" si="7"/>
        <v/>
      </c>
      <c r="S31" s="51" t="str">
        <f t="shared" si="8"/>
        <v/>
      </c>
      <c r="T31" s="92" t="str">
        <f t="shared" si="9"/>
        <v/>
      </c>
      <c r="U31" s="9">
        <f t="shared" si="4"/>
        <v>0</v>
      </c>
    </row>
    <row r="32" spans="1:21">
      <c r="A32" s="95">
        <v>23</v>
      </c>
      <c r="B32" s="10"/>
      <c r="C32" s="85"/>
      <c r="D32" s="98"/>
      <c r="E32" s="84"/>
      <c r="F32" s="86"/>
      <c r="G32" s="83"/>
      <c r="H32" s="87"/>
      <c r="I32" s="88"/>
      <c r="J32" s="80" t="str">
        <f>IFERROR(VLOOKUP($E32,BD!$A$4:$AC$61,29,FALSE),"")</f>
        <v/>
      </c>
      <c r="K32" s="89" t="str">
        <f>IFERROR(IF(C32="","",VLOOKUP($E32,BD!$A$4:$AC$61,IF(C32=2017,20,IF(C32=2018,21,IF(C32=2019,22,IF(C32=2020,23,IF(C32=2021,24,IF(C32=2022,25,IF(C32=2023,26,27))))))),FALSE)),"")</f>
        <v/>
      </c>
      <c r="L32" s="90" t="str">
        <f>IFERROR(VLOOKUP($E32,BD!$A$4:$AC$61,28,FALSE),"")</f>
        <v/>
      </c>
      <c r="M32" s="51" t="str">
        <f t="shared" si="5"/>
        <v/>
      </c>
      <c r="N32" s="91" t="str">
        <f>IFERROR(VLOOKUP($E32,BD!$A$4:$AC$61,IF(D32="Vehicular (incluyendo montacargas)",5,IF(D32="Ferroviario (Diésel)",8,IF(D32="Marítimo",11,IF(D32="Maquinaria agrícola (Diésel y gasolinas)",14,17)))),FALSE),"")</f>
        <v/>
      </c>
      <c r="O32" s="91" t="str">
        <f>IFERROR(VLOOKUP($E32,BD!$A$4:$AC$61,IF(D32="Vehicular (incluyendo montacargas)",6,IF(D32="Ferroviario (Diésel)",9,IF(D32="Marítimo",12,IF(D32="Maquinaria agrícola (Diésel y gasolinas)",15,18)))),FALSE),"")</f>
        <v/>
      </c>
      <c r="P32" s="91" t="str">
        <f>IFERROR(VLOOKUP($E32,BD!$A$4:$AC$61,IF(D32="Vehicular (incluyendo montacargas)",7,IF(D32="Ferroviario (Diésel)",10,IF(D32="Marítimo",13,IF(D32="Maquinaria agrícola (Diésel y gasolinas)",16,19)))),FALSE),"")</f>
        <v/>
      </c>
      <c r="Q32" s="51" t="str">
        <f t="shared" si="6"/>
        <v/>
      </c>
      <c r="R32" s="51" t="str">
        <f t="shared" si="7"/>
        <v/>
      </c>
      <c r="S32" s="51" t="str">
        <f t="shared" si="8"/>
        <v/>
      </c>
      <c r="T32" s="92" t="str">
        <f t="shared" si="9"/>
        <v/>
      </c>
      <c r="U32" s="9">
        <f t="shared" si="4"/>
        <v>0</v>
      </c>
    </row>
    <row r="33" spans="1:21">
      <c r="A33" s="95">
        <v>24</v>
      </c>
      <c r="B33" s="10"/>
      <c r="C33" s="85"/>
      <c r="D33" s="98"/>
      <c r="E33" s="84"/>
      <c r="F33" s="86"/>
      <c r="G33" s="83"/>
      <c r="H33" s="87"/>
      <c r="I33" s="88"/>
      <c r="J33" s="80" t="str">
        <f>IFERROR(VLOOKUP($E33,BD!$A$4:$AC$61,29,FALSE),"")</f>
        <v/>
      </c>
      <c r="K33" s="89" t="str">
        <f>IFERROR(IF(C33="","",VLOOKUP($E33,BD!$A$4:$AC$61,IF(C33=2017,20,IF(C33=2018,21,IF(C33=2019,22,IF(C33=2020,23,IF(C33=2021,24,IF(C33=2022,25,IF(C33=2023,26,27))))))),FALSE)),"")</f>
        <v/>
      </c>
      <c r="L33" s="90" t="str">
        <f>IFERROR(VLOOKUP($E33,BD!$A$4:$AC$61,28,FALSE),"")</f>
        <v/>
      </c>
      <c r="M33" s="51" t="str">
        <f t="shared" si="5"/>
        <v/>
      </c>
      <c r="N33" s="91" t="str">
        <f>IFERROR(VLOOKUP($E33,BD!$A$4:$AC$61,IF(D33="Vehicular (incluyendo montacargas)",5,IF(D33="Ferroviario (Diésel)",8,IF(D33="Marítimo",11,IF(D33="Maquinaria agrícola (Diésel y gasolinas)",14,17)))),FALSE),"")</f>
        <v/>
      </c>
      <c r="O33" s="91" t="str">
        <f>IFERROR(VLOOKUP($E33,BD!$A$4:$AC$61,IF(D33="Vehicular (incluyendo montacargas)",6,IF(D33="Ferroviario (Diésel)",9,IF(D33="Marítimo",12,IF(D33="Maquinaria agrícola (Diésel y gasolinas)",15,18)))),FALSE),"")</f>
        <v/>
      </c>
      <c r="P33" s="91" t="str">
        <f>IFERROR(VLOOKUP($E33,BD!$A$4:$AC$61,IF(D33="Vehicular (incluyendo montacargas)",7,IF(D33="Ferroviario (Diésel)",10,IF(D33="Marítimo",13,IF(D33="Maquinaria agrícola (Diésel y gasolinas)",16,19)))),FALSE),"")</f>
        <v/>
      </c>
      <c r="Q33" s="51" t="str">
        <f t="shared" si="6"/>
        <v/>
      </c>
      <c r="R33" s="51" t="str">
        <f t="shared" si="7"/>
        <v/>
      </c>
      <c r="S33" s="51" t="str">
        <f t="shared" si="8"/>
        <v/>
      </c>
      <c r="T33" s="92" t="str">
        <f t="shared" si="9"/>
        <v/>
      </c>
      <c r="U33" s="9">
        <f t="shared" si="4"/>
        <v>0</v>
      </c>
    </row>
    <row r="34" spans="1:21">
      <c r="A34" s="95">
        <v>25</v>
      </c>
      <c r="B34" s="10"/>
      <c r="C34" s="85"/>
      <c r="D34" s="98"/>
      <c r="E34" s="84"/>
      <c r="F34" s="86"/>
      <c r="G34" s="83"/>
      <c r="H34" s="87"/>
      <c r="I34" s="88"/>
      <c r="J34" s="80" t="str">
        <f>IFERROR(VLOOKUP($E34,BD!$A$4:$AC$61,29,FALSE),"")</f>
        <v/>
      </c>
      <c r="K34" s="89" t="str">
        <f>IFERROR(IF(C34="","",VLOOKUP($E34,BD!$A$4:$AC$61,IF(C34=2017,20,IF(C34=2018,21,IF(C34=2019,22,IF(C34=2020,23,IF(C34=2021,24,IF(C34=2022,25,IF(C34=2023,26,27))))))),FALSE)),"")</f>
        <v/>
      </c>
      <c r="L34" s="90" t="str">
        <f>IFERROR(VLOOKUP($E34,BD!$A$4:$AC$61,28,FALSE),"")</f>
        <v/>
      </c>
      <c r="M34" s="51" t="str">
        <f t="shared" si="5"/>
        <v/>
      </c>
      <c r="N34" s="91" t="str">
        <f>IFERROR(VLOOKUP($E34,BD!$A$4:$AC$61,IF(D34="Vehicular (incluyendo montacargas)",5,IF(D34="Ferroviario (Diésel)",8,IF(D34="Marítimo",11,IF(D34="Maquinaria agrícola (Diésel y gasolinas)",14,17)))),FALSE),"")</f>
        <v/>
      </c>
      <c r="O34" s="91" t="str">
        <f>IFERROR(VLOOKUP($E34,BD!$A$4:$AC$61,IF(D34="Vehicular (incluyendo montacargas)",6,IF(D34="Ferroviario (Diésel)",9,IF(D34="Marítimo",12,IF(D34="Maquinaria agrícola (Diésel y gasolinas)",15,18)))),FALSE),"")</f>
        <v/>
      </c>
      <c r="P34" s="91" t="str">
        <f>IFERROR(VLOOKUP($E34,BD!$A$4:$AC$61,IF(D34="Vehicular (incluyendo montacargas)",7,IF(D34="Ferroviario (Diésel)",10,IF(D34="Marítimo",13,IF(D34="Maquinaria agrícola (Diésel y gasolinas)",16,19)))),FALSE),"")</f>
        <v/>
      </c>
      <c r="Q34" s="51" t="str">
        <f t="shared" si="6"/>
        <v/>
      </c>
      <c r="R34" s="51" t="str">
        <f t="shared" si="7"/>
        <v/>
      </c>
      <c r="S34" s="51" t="str">
        <f t="shared" si="8"/>
        <v/>
      </c>
      <c r="T34" s="92" t="str">
        <f t="shared" si="9"/>
        <v/>
      </c>
      <c r="U34" s="9">
        <f t="shared" si="4"/>
        <v>0</v>
      </c>
    </row>
    <row r="35" spans="1:21">
      <c r="A35" s="95">
        <v>26</v>
      </c>
      <c r="B35" s="10"/>
      <c r="C35" s="85"/>
      <c r="D35" s="98"/>
      <c r="E35" s="84"/>
      <c r="F35" s="86"/>
      <c r="G35" s="83"/>
      <c r="H35" s="87"/>
      <c r="I35" s="88"/>
      <c r="J35" s="80" t="str">
        <f>IFERROR(VLOOKUP($E35,BD!$A$4:$AC$61,29,FALSE),"")</f>
        <v/>
      </c>
      <c r="K35" s="89" t="str">
        <f>IFERROR(IF(C35="","",VLOOKUP($E35,BD!$A$4:$AC$61,IF(C35=2017,20,IF(C35=2018,21,IF(C35=2019,22,IF(C35=2020,23,IF(C35=2021,24,IF(C35=2022,25,IF(C35=2023,26,27))))))),FALSE)),"")</f>
        <v/>
      </c>
      <c r="L35" s="90" t="str">
        <f>IFERROR(VLOOKUP($E35,BD!$A$4:$AC$61,28,FALSE),"")</f>
        <v/>
      </c>
      <c r="M35" s="51" t="str">
        <f t="shared" si="5"/>
        <v/>
      </c>
      <c r="N35" s="91" t="str">
        <f>IFERROR(VLOOKUP($E35,BD!$A$4:$AC$61,IF(D35="Vehicular (incluyendo montacargas)",5,IF(D35="Ferroviario (Diésel)",8,IF(D35="Marítimo",11,IF(D35="Maquinaria agrícola (Diésel y gasolinas)",14,17)))),FALSE),"")</f>
        <v/>
      </c>
      <c r="O35" s="91" t="str">
        <f>IFERROR(VLOOKUP($E35,BD!$A$4:$AC$61,IF(D35="Vehicular (incluyendo montacargas)",6,IF(D35="Ferroviario (Diésel)",9,IF(D35="Marítimo",12,IF(D35="Maquinaria agrícola (Diésel y gasolinas)",15,18)))),FALSE),"")</f>
        <v/>
      </c>
      <c r="P35" s="91" t="str">
        <f>IFERROR(VLOOKUP($E35,BD!$A$4:$AC$61,IF(D35="Vehicular (incluyendo montacargas)",7,IF(D35="Ferroviario (Diésel)",10,IF(D35="Marítimo",13,IF(D35="Maquinaria agrícola (Diésel y gasolinas)",16,19)))),FALSE),"")</f>
        <v/>
      </c>
      <c r="Q35" s="51" t="str">
        <f t="shared" si="6"/>
        <v/>
      </c>
      <c r="R35" s="51" t="str">
        <f t="shared" si="7"/>
        <v/>
      </c>
      <c r="S35" s="51" t="str">
        <f t="shared" si="8"/>
        <v/>
      </c>
      <c r="T35" s="92" t="str">
        <f t="shared" si="9"/>
        <v/>
      </c>
      <c r="U35" s="9">
        <f t="shared" si="4"/>
        <v>0</v>
      </c>
    </row>
    <row r="36" spans="1:21">
      <c r="A36" s="95">
        <v>27</v>
      </c>
      <c r="B36" s="10"/>
      <c r="C36" s="85"/>
      <c r="D36" s="98"/>
      <c r="E36" s="84"/>
      <c r="F36" s="86"/>
      <c r="G36" s="83"/>
      <c r="H36" s="87"/>
      <c r="I36" s="88"/>
      <c r="J36" s="80" t="str">
        <f>IFERROR(VLOOKUP($E36,BD!$A$4:$AC$61,29,FALSE),"")</f>
        <v/>
      </c>
      <c r="K36" s="89" t="str">
        <f>IFERROR(IF(C36="","",VLOOKUP($E36,BD!$A$4:$AC$61,IF(C36=2017,20,IF(C36=2018,21,IF(C36=2019,22,IF(C36=2020,23,IF(C36=2021,24,IF(C36=2022,25,IF(C36=2023,26,27))))))),FALSE)),"")</f>
        <v/>
      </c>
      <c r="L36" s="90" t="str">
        <f>IFERROR(VLOOKUP($E36,BD!$A$4:$AC$61,28,FALSE),"")</f>
        <v/>
      </c>
      <c r="M36" s="51" t="str">
        <f t="shared" si="5"/>
        <v/>
      </c>
      <c r="N36" s="91" t="str">
        <f>IFERROR(VLOOKUP($E36,BD!$A$4:$AC$61,IF(D36="Vehicular (incluyendo montacargas)",5,IF(D36="Ferroviario (Diésel)",8,IF(D36="Marítimo",11,IF(D36="Maquinaria agrícola (Diésel y gasolinas)",14,17)))),FALSE),"")</f>
        <v/>
      </c>
      <c r="O36" s="91" t="str">
        <f>IFERROR(VLOOKUP($E36,BD!$A$4:$AC$61,IF(D36="Vehicular (incluyendo montacargas)",6,IF(D36="Ferroviario (Diésel)",9,IF(D36="Marítimo",12,IF(D36="Maquinaria agrícola (Diésel y gasolinas)",15,18)))),FALSE),"")</f>
        <v/>
      </c>
      <c r="P36" s="91" t="str">
        <f>IFERROR(VLOOKUP($E36,BD!$A$4:$AC$61,IF(D36="Vehicular (incluyendo montacargas)",7,IF(D36="Ferroviario (Diésel)",10,IF(D36="Marítimo",13,IF(D36="Maquinaria agrícola (Diésel y gasolinas)",16,19)))),FALSE),"")</f>
        <v/>
      </c>
      <c r="Q36" s="51" t="str">
        <f t="shared" si="6"/>
        <v/>
      </c>
      <c r="R36" s="51" t="str">
        <f t="shared" si="7"/>
        <v/>
      </c>
      <c r="S36" s="51" t="str">
        <f t="shared" si="8"/>
        <v/>
      </c>
      <c r="T36" s="92" t="str">
        <f t="shared" si="9"/>
        <v/>
      </c>
      <c r="U36" s="9">
        <f t="shared" si="4"/>
        <v>0</v>
      </c>
    </row>
    <row r="37" spans="1:21">
      <c r="A37" s="95">
        <v>28</v>
      </c>
      <c r="B37" s="10"/>
      <c r="C37" s="85"/>
      <c r="D37" s="98"/>
      <c r="E37" s="84"/>
      <c r="F37" s="86"/>
      <c r="G37" s="83"/>
      <c r="H37" s="87"/>
      <c r="I37" s="88"/>
      <c r="J37" s="80" t="str">
        <f>IFERROR(VLOOKUP($E37,BD!$A$4:$AC$61,29,FALSE),"")</f>
        <v/>
      </c>
      <c r="K37" s="89" t="str">
        <f>IFERROR(IF(C37="","",VLOOKUP($E37,BD!$A$4:$AC$61,IF(C37=2017,20,IF(C37=2018,21,IF(C37=2019,22,IF(C37=2020,23,IF(C37=2021,24,IF(C37=2022,25,IF(C37=2023,26,27))))))),FALSE)),"")</f>
        <v/>
      </c>
      <c r="L37" s="90" t="str">
        <f>IFERROR(VLOOKUP($E37,BD!$A$4:$AC$61,28,FALSE),"")</f>
        <v/>
      </c>
      <c r="M37" s="51" t="str">
        <f t="shared" si="5"/>
        <v/>
      </c>
      <c r="N37" s="91" t="str">
        <f>IFERROR(VLOOKUP($E37,BD!$A$4:$AC$61,IF(D37="Vehicular (incluyendo montacargas)",5,IF(D37="Ferroviario (Diésel)",8,IF(D37="Marítimo",11,IF(D37="Maquinaria agrícola (Diésel y gasolinas)",14,17)))),FALSE),"")</f>
        <v/>
      </c>
      <c r="O37" s="91" t="str">
        <f>IFERROR(VLOOKUP($E37,BD!$A$4:$AC$61,IF(D37="Vehicular (incluyendo montacargas)",6,IF(D37="Ferroviario (Diésel)",9,IF(D37="Marítimo",12,IF(D37="Maquinaria agrícola (Diésel y gasolinas)",15,18)))),FALSE),"")</f>
        <v/>
      </c>
      <c r="P37" s="91" t="str">
        <f>IFERROR(VLOOKUP($E37,BD!$A$4:$AC$61,IF(D37="Vehicular (incluyendo montacargas)",7,IF(D37="Ferroviario (Diésel)",10,IF(D37="Marítimo",13,IF(D37="Maquinaria agrícola (Diésel y gasolinas)",16,19)))),FALSE),"")</f>
        <v/>
      </c>
      <c r="Q37" s="51" t="str">
        <f t="shared" si="6"/>
        <v/>
      </c>
      <c r="R37" s="51" t="str">
        <f t="shared" si="7"/>
        <v/>
      </c>
      <c r="S37" s="51" t="str">
        <f t="shared" si="8"/>
        <v/>
      </c>
      <c r="T37" s="92" t="str">
        <f t="shared" si="9"/>
        <v/>
      </c>
      <c r="U37" s="9">
        <f t="shared" si="4"/>
        <v>0</v>
      </c>
    </row>
    <row r="38" spans="1:21">
      <c r="A38" s="95">
        <v>29</v>
      </c>
      <c r="B38" s="10"/>
      <c r="C38" s="85"/>
      <c r="D38" s="98"/>
      <c r="E38" s="84"/>
      <c r="F38" s="86"/>
      <c r="G38" s="83"/>
      <c r="H38" s="87"/>
      <c r="I38" s="88"/>
      <c r="J38" s="80" t="str">
        <f>IFERROR(VLOOKUP($E38,BD!$A$4:$AC$61,29,FALSE),"")</f>
        <v/>
      </c>
      <c r="K38" s="89" t="str">
        <f>IFERROR(IF(C38="","",VLOOKUP($E38,BD!$A$4:$AC$61,IF(C38=2017,20,IF(C38=2018,21,IF(C38=2019,22,IF(C38=2020,23,IF(C38=2021,24,IF(C38=2022,25,IF(C38=2023,26,27))))))),FALSE)),"")</f>
        <v/>
      </c>
      <c r="L38" s="90" t="str">
        <f>IFERROR(VLOOKUP($E38,BD!$A$4:$AC$61,28,FALSE),"")</f>
        <v/>
      </c>
      <c r="M38" s="51" t="str">
        <f t="shared" si="5"/>
        <v/>
      </c>
      <c r="N38" s="91" t="str">
        <f>IFERROR(VLOOKUP($E38,BD!$A$4:$AC$61,IF(D38="Vehicular (incluyendo montacargas)",5,IF(D38="Ferroviario (Diésel)",8,IF(D38="Marítimo",11,IF(D38="Maquinaria agrícola (Diésel y gasolinas)",14,17)))),FALSE),"")</f>
        <v/>
      </c>
      <c r="O38" s="91" t="str">
        <f>IFERROR(VLOOKUP($E38,BD!$A$4:$AC$61,IF(D38="Vehicular (incluyendo montacargas)",6,IF(D38="Ferroviario (Diésel)",9,IF(D38="Marítimo",12,IF(D38="Maquinaria agrícola (Diésel y gasolinas)",15,18)))),FALSE),"")</f>
        <v/>
      </c>
      <c r="P38" s="91" t="str">
        <f>IFERROR(VLOOKUP($E38,BD!$A$4:$AC$61,IF(D38="Vehicular (incluyendo montacargas)",7,IF(D38="Ferroviario (Diésel)",10,IF(D38="Marítimo",13,IF(D38="Maquinaria agrícola (Diésel y gasolinas)",16,19)))),FALSE),"")</f>
        <v/>
      </c>
      <c r="Q38" s="51" t="str">
        <f t="shared" si="6"/>
        <v/>
      </c>
      <c r="R38" s="51" t="str">
        <f t="shared" si="7"/>
        <v/>
      </c>
      <c r="S38" s="51" t="str">
        <f t="shared" si="8"/>
        <v/>
      </c>
      <c r="T38" s="92" t="str">
        <f t="shared" si="9"/>
        <v/>
      </c>
      <c r="U38" s="9">
        <f t="shared" si="4"/>
        <v>0</v>
      </c>
    </row>
    <row r="39" spans="1:21">
      <c r="A39" s="95">
        <v>30</v>
      </c>
      <c r="B39" s="10"/>
      <c r="C39" s="85"/>
      <c r="D39" s="98"/>
      <c r="E39" s="84"/>
      <c r="F39" s="86"/>
      <c r="G39" s="83"/>
      <c r="H39" s="87"/>
      <c r="I39" s="88"/>
      <c r="J39" s="80" t="str">
        <f>IFERROR(VLOOKUP($E39,BD!$A$4:$AC$61,29,FALSE),"")</f>
        <v/>
      </c>
      <c r="K39" s="89" t="str">
        <f>IFERROR(IF(C39="","",VLOOKUP($E39,BD!$A$4:$AC$61,IF(C39=2017,20,IF(C39=2018,21,IF(C39=2019,22,IF(C39=2020,23,IF(C39=2021,24,IF(C39=2022,25,IF(C39=2023,26,27))))))),FALSE)),"")</f>
        <v/>
      </c>
      <c r="L39" s="90" t="str">
        <f>IFERROR(VLOOKUP($E39,BD!$A$4:$AC$61,28,FALSE),"")</f>
        <v/>
      </c>
      <c r="M39" s="51" t="str">
        <f t="shared" si="5"/>
        <v/>
      </c>
      <c r="N39" s="91" t="str">
        <f>IFERROR(VLOOKUP($E39,BD!$A$4:$AC$61,IF(D39="Vehicular (incluyendo montacargas)",5,IF(D39="Ferroviario (Diésel)",8,IF(D39="Marítimo",11,IF(D39="Maquinaria agrícola (Diésel y gasolinas)",14,17)))),FALSE),"")</f>
        <v/>
      </c>
      <c r="O39" s="91" t="str">
        <f>IFERROR(VLOOKUP($E39,BD!$A$4:$AC$61,IF(D39="Vehicular (incluyendo montacargas)",6,IF(D39="Ferroviario (Diésel)",9,IF(D39="Marítimo",12,IF(D39="Maquinaria agrícola (Diésel y gasolinas)",15,18)))),FALSE),"")</f>
        <v/>
      </c>
      <c r="P39" s="91" t="str">
        <f>IFERROR(VLOOKUP($E39,BD!$A$4:$AC$61,IF(D39="Vehicular (incluyendo montacargas)",7,IF(D39="Ferroviario (Diésel)",10,IF(D39="Marítimo",13,IF(D39="Maquinaria agrícola (Diésel y gasolinas)",16,19)))),FALSE),"")</f>
        <v/>
      </c>
      <c r="Q39" s="51" t="str">
        <f t="shared" si="6"/>
        <v/>
      </c>
      <c r="R39" s="51" t="str">
        <f t="shared" si="7"/>
        <v/>
      </c>
      <c r="S39" s="51" t="str">
        <f t="shared" si="8"/>
        <v/>
      </c>
      <c r="T39" s="92" t="str">
        <f t="shared" si="9"/>
        <v/>
      </c>
      <c r="U39" s="9">
        <f t="shared" si="4"/>
        <v>0</v>
      </c>
    </row>
    <row r="40" spans="1:21">
      <c r="A40" s="95">
        <v>31</v>
      </c>
      <c r="B40" s="10"/>
      <c r="C40" s="85"/>
      <c r="D40" s="98"/>
      <c r="E40" s="84"/>
      <c r="F40" s="86"/>
      <c r="G40" s="83"/>
      <c r="H40" s="87"/>
      <c r="I40" s="88"/>
      <c r="J40" s="80" t="str">
        <f>IFERROR(VLOOKUP($E40,BD!$A$4:$AC$61,29,FALSE),"")</f>
        <v/>
      </c>
      <c r="K40" s="89" t="str">
        <f>IFERROR(IF(C40="","",VLOOKUP($E40,BD!$A$4:$AC$61,IF(C40=2017,20,IF(C40=2018,21,IF(C40=2019,22,IF(C40=2020,23,IF(C40=2021,24,IF(C40=2022,25,IF(C40=2023,26,27))))))),FALSE)),"")</f>
        <v/>
      </c>
      <c r="L40" s="90" t="str">
        <f>IFERROR(VLOOKUP($E40,BD!$A$4:$AC$61,28,FALSE),"")</f>
        <v/>
      </c>
      <c r="M40" s="51" t="str">
        <f t="shared" si="5"/>
        <v/>
      </c>
      <c r="N40" s="91" t="str">
        <f>IFERROR(VLOOKUP($E40,BD!$A$4:$AC$61,IF(D40="Vehicular (incluyendo montacargas)",5,IF(D40="Ferroviario (Diésel)",8,IF(D40="Marítimo",11,IF(D40="Maquinaria agrícola (Diésel y gasolinas)",14,17)))),FALSE),"")</f>
        <v/>
      </c>
      <c r="O40" s="91" t="str">
        <f>IFERROR(VLOOKUP($E40,BD!$A$4:$AC$61,IF(D40="Vehicular (incluyendo montacargas)",6,IF(D40="Ferroviario (Diésel)",9,IF(D40="Marítimo",12,IF(D40="Maquinaria agrícola (Diésel y gasolinas)",15,18)))),FALSE),"")</f>
        <v/>
      </c>
      <c r="P40" s="91" t="str">
        <f>IFERROR(VLOOKUP($E40,BD!$A$4:$AC$61,IF(D40="Vehicular (incluyendo montacargas)",7,IF(D40="Ferroviario (Diésel)",10,IF(D40="Marítimo",13,IF(D40="Maquinaria agrícola (Diésel y gasolinas)",16,19)))),FALSE),"")</f>
        <v/>
      </c>
      <c r="Q40" s="51" t="str">
        <f t="shared" si="6"/>
        <v/>
      </c>
      <c r="R40" s="51" t="str">
        <f t="shared" si="7"/>
        <v/>
      </c>
      <c r="S40" s="51" t="str">
        <f t="shared" si="8"/>
        <v/>
      </c>
      <c r="T40" s="92" t="str">
        <f t="shared" si="9"/>
        <v/>
      </c>
      <c r="U40" s="9">
        <f t="shared" si="4"/>
        <v>0</v>
      </c>
    </row>
    <row r="41" spans="1:21">
      <c r="A41" s="95">
        <v>32</v>
      </c>
      <c r="B41" s="10"/>
      <c r="C41" s="85"/>
      <c r="D41" s="98"/>
      <c r="E41" s="84"/>
      <c r="F41" s="86"/>
      <c r="G41" s="83"/>
      <c r="H41" s="87"/>
      <c r="I41" s="88"/>
      <c r="J41" s="80" t="str">
        <f>IFERROR(VLOOKUP($E41,BD!$A$4:$AC$61,29,FALSE),"")</f>
        <v/>
      </c>
      <c r="K41" s="89" t="str">
        <f>IFERROR(IF(C41="","",VLOOKUP($E41,BD!$A$4:$AC$61,IF(C41=2017,20,IF(C41=2018,21,IF(C41=2019,22,IF(C41=2020,23,IF(C41=2021,24,IF(C41=2022,25,IF(C41=2023,26,27))))))),FALSE)),"")</f>
        <v/>
      </c>
      <c r="L41" s="90" t="str">
        <f>IFERROR(VLOOKUP($E41,BD!$A$4:$AC$61,28,FALSE),"")</f>
        <v/>
      </c>
      <c r="M41" s="51" t="str">
        <f t="shared" si="5"/>
        <v/>
      </c>
      <c r="N41" s="91" t="str">
        <f>IFERROR(VLOOKUP($E41,BD!$A$4:$AC$61,IF(D41="Vehicular (incluyendo montacargas)",5,IF(D41="Ferroviario (Diésel)",8,IF(D41="Marítimo",11,IF(D41="Maquinaria agrícola (Diésel y gasolinas)",14,17)))),FALSE),"")</f>
        <v/>
      </c>
      <c r="O41" s="91" t="str">
        <f>IFERROR(VLOOKUP($E41,BD!$A$4:$AC$61,IF(D41="Vehicular (incluyendo montacargas)",6,IF(D41="Ferroviario (Diésel)",9,IF(D41="Marítimo",12,IF(D41="Maquinaria agrícola (Diésel y gasolinas)",15,18)))),FALSE),"")</f>
        <v/>
      </c>
      <c r="P41" s="91" t="str">
        <f>IFERROR(VLOOKUP($E41,BD!$A$4:$AC$61,IF(D41="Vehicular (incluyendo montacargas)",7,IF(D41="Ferroviario (Diésel)",10,IF(D41="Marítimo",13,IF(D41="Maquinaria agrícola (Diésel y gasolinas)",16,19)))),FALSE),"")</f>
        <v/>
      </c>
      <c r="Q41" s="51" t="str">
        <f t="shared" si="6"/>
        <v/>
      </c>
      <c r="R41" s="51" t="str">
        <f t="shared" si="7"/>
        <v/>
      </c>
      <c r="S41" s="51" t="str">
        <f t="shared" si="8"/>
        <v/>
      </c>
      <c r="T41" s="92" t="str">
        <f t="shared" si="9"/>
        <v/>
      </c>
      <c r="U41" s="9">
        <f t="shared" si="4"/>
        <v>0</v>
      </c>
    </row>
    <row r="42" spans="1:21">
      <c r="A42" s="95">
        <v>33</v>
      </c>
      <c r="B42" s="10"/>
      <c r="C42" s="85"/>
      <c r="D42" s="98"/>
      <c r="E42" s="84"/>
      <c r="F42" s="86"/>
      <c r="G42" s="83"/>
      <c r="H42" s="87"/>
      <c r="I42" s="88"/>
      <c r="J42" s="80" t="str">
        <f>IFERROR(VLOOKUP($E42,BD!$A$4:$AC$61,29,FALSE),"")</f>
        <v/>
      </c>
      <c r="K42" s="89" t="str">
        <f>IFERROR(IF(C42="","",VLOOKUP($E42,BD!$A$4:$AC$61,IF(C42=2017,20,IF(C42=2018,21,IF(C42=2019,22,IF(C42=2020,23,IF(C42=2021,24,IF(C42=2022,25,IF(C42=2023,26,27))))))),FALSE)),"")</f>
        <v/>
      </c>
      <c r="L42" s="90" t="str">
        <f>IFERROR(VLOOKUP($E42,BD!$A$4:$AC$61,28,FALSE),"")</f>
        <v/>
      </c>
      <c r="M42" s="51" t="str">
        <f t="shared" si="5"/>
        <v/>
      </c>
      <c r="N42" s="91" t="str">
        <f>IFERROR(VLOOKUP($E42,BD!$A$4:$AC$61,IF(D42="Vehicular (incluyendo montacargas)",5,IF(D42="Ferroviario (Diésel)",8,IF(D42="Marítimo",11,IF(D42="Maquinaria agrícola (Diésel y gasolinas)",14,17)))),FALSE),"")</f>
        <v/>
      </c>
      <c r="O42" s="91" t="str">
        <f>IFERROR(VLOOKUP($E42,BD!$A$4:$AC$61,IF(D42="Vehicular (incluyendo montacargas)",6,IF(D42="Ferroviario (Diésel)",9,IF(D42="Marítimo",12,IF(D42="Maquinaria agrícola (Diésel y gasolinas)",15,18)))),FALSE),"")</f>
        <v/>
      </c>
      <c r="P42" s="91" t="str">
        <f>IFERROR(VLOOKUP($E42,BD!$A$4:$AC$61,IF(D42="Vehicular (incluyendo montacargas)",7,IF(D42="Ferroviario (Diésel)",10,IF(D42="Marítimo",13,IF(D42="Maquinaria agrícola (Diésel y gasolinas)",16,19)))),FALSE),"")</f>
        <v/>
      </c>
      <c r="Q42" s="51" t="str">
        <f t="shared" si="6"/>
        <v/>
      </c>
      <c r="R42" s="51" t="str">
        <f t="shared" si="7"/>
        <v/>
      </c>
      <c r="S42" s="51" t="str">
        <f t="shared" si="8"/>
        <v/>
      </c>
      <c r="T42" s="92" t="str">
        <f t="shared" si="9"/>
        <v/>
      </c>
      <c r="U42" s="9">
        <f t="shared" ref="U42:U73" si="10">IF(COUNTA(G42),1,0)+IF(COUNTA(H42),2,0)+IF(COUNTA(I42),4,0)</f>
        <v>0</v>
      </c>
    </row>
    <row r="43" spans="1:21">
      <c r="A43" s="95">
        <v>34</v>
      </c>
      <c r="B43" s="10"/>
      <c r="C43" s="85"/>
      <c r="D43" s="98"/>
      <c r="E43" s="84"/>
      <c r="F43" s="86"/>
      <c r="G43" s="83"/>
      <c r="H43" s="87"/>
      <c r="I43" s="88"/>
      <c r="J43" s="80" t="str">
        <f>IFERROR(VLOOKUP($E43,BD!$A$4:$AC$61,29,FALSE),"")</f>
        <v/>
      </c>
      <c r="K43" s="89" t="str">
        <f>IFERROR(IF(C43="","",VLOOKUP($E43,BD!$A$4:$AC$61,IF(C43=2017,20,IF(C43=2018,21,IF(C43=2019,22,IF(C43=2020,23,IF(C43=2021,24,IF(C43=2022,25,IF(C43=2023,26,27))))))),FALSE)),"")</f>
        <v/>
      </c>
      <c r="L43" s="90" t="str">
        <f>IFERROR(VLOOKUP($E43,BD!$A$4:$AC$61,28,FALSE),"")</f>
        <v/>
      </c>
      <c r="M43" s="51" t="str">
        <f t="shared" si="5"/>
        <v/>
      </c>
      <c r="N43" s="91" t="str">
        <f>IFERROR(VLOOKUP($E43,BD!$A$4:$AC$61,IF(D43="Vehicular (incluyendo montacargas)",5,IF(D43="Ferroviario (Diésel)",8,IF(D43="Marítimo",11,IF(D43="Maquinaria agrícola (Diésel y gasolinas)",14,17)))),FALSE),"")</f>
        <v/>
      </c>
      <c r="O43" s="91" t="str">
        <f>IFERROR(VLOOKUP($E43,BD!$A$4:$AC$61,IF(D43="Vehicular (incluyendo montacargas)",6,IF(D43="Ferroviario (Diésel)",9,IF(D43="Marítimo",12,IF(D43="Maquinaria agrícola (Diésel y gasolinas)",15,18)))),FALSE),"")</f>
        <v/>
      </c>
      <c r="P43" s="91" t="str">
        <f>IFERROR(VLOOKUP($E43,BD!$A$4:$AC$61,IF(D43="Vehicular (incluyendo montacargas)",7,IF(D43="Ferroviario (Diésel)",10,IF(D43="Marítimo",13,IF(D43="Maquinaria agrícola (Diésel y gasolinas)",16,19)))),FALSE),"")</f>
        <v/>
      </c>
      <c r="Q43" s="51" t="str">
        <f t="shared" si="6"/>
        <v/>
      </c>
      <c r="R43" s="51" t="str">
        <f t="shared" si="7"/>
        <v/>
      </c>
      <c r="S43" s="51" t="str">
        <f t="shared" si="8"/>
        <v/>
      </c>
      <c r="T43" s="92" t="str">
        <f t="shared" si="9"/>
        <v/>
      </c>
      <c r="U43" s="9">
        <f t="shared" si="10"/>
        <v>0</v>
      </c>
    </row>
    <row r="44" spans="1:21">
      <c r="A44" s="95">
        <v>35</v>
      </c>
      <c r="B44" s="10"/>
      <c r="C44" s="85"/>
      <c r="D44" s="98"/>
      <c r="E44" s="84"/>
      <c r="F44" s="86"/>
      <c r="G44" s="83"/>
      <c r="H44" s="87"/>
      <c r="I44" s="88"/>
      <c r="J44" s="80" t="str">
        <f>IFERROR(VLOOKUP($E44,BD!$A$4:$AC$61,29,FALSE),"")</f>
        <v/>
      </c>
      <c r="K44" s="89" t="str">
        <f>IFERROR(IF(C44="","",VLOOKUP($E44,BD!$A$4:$AC$61,IF(C44=2017,20,IF(C44=2018,21,IF(C44=2019,22,IF(C44=2020,23,IF(C44=2021,24,IF(C44=2022,25,IF(C44=2023,26,27))))))),FALSE)),"")</f>
        <v/>
      </c>
      <c r="L44" s="90" t="str">
        <f>IFERROR(VLOOKUP($E44,BD!$A$4:$AC$61,28,FALSE),"")</f>
        <v/>
      </c>
      <c r="M44" s="51" t="str">
        <f t="shared" si="5"/>
        <v/>
      </c>
      <c r="N44" s="91" t="str">
        <f>IFERROR(VLOOKUP($E44,BD!$A$4:$AC$61,IF(D44="Vehicular (incluyendo montacargas)",5,IF(D44="Ferroviario (Diésel)",8,IF(D44="Marítimo",11,IF(D44="Maquinaria agrícola (Diésel y gasolinas)",14,17)))),FALSE),"")</f>
        <v/>
      </c>
      <c r="O44" s="91" t="str">
        <f>IFERROR(VLOOKUP($E44,BD!$A$4:$AC$61,IF(D44="Vehicular (incluyendo montacargas)",6,IF(D44="Ferroviario (Diésel)",9,IF(D44="Marítimo",12,IF(D44="Maquinaria agrícola (Diésel y gasolinas)",15,18)))),FALSE),"")</f>
        <v/>
      </c>
      <c r="P44" s="91" t="str">
        <f>IFERROR(VLOOKUP($E44,BD!$A$4:$AC$61,IF(D44="Vehicular (incluyendo montacargas)",7,IF(D44="Ferroviario (Diésel)",10,IF(D44="Marítimo",13,IF(D44="Maquinaria agrícola (Diésel y gasolinas)",16,19)))),FALSE),"")</f>
        <v/>
      </c>
      <c r="Q44" s="51" t="str">
        <f t="shared" si="6"/>
        <v/>
      </c>
      <c r="R44" s="51" t="str">
        <f t="shared" si="7"/>
        <v/>
      </c>
      <c r="S44" s="51" t="str">
        <f t="shared" si="8"/>
        <v/>
      </c>
      <c r="T44" s="92" t="str">
        <f t="shared" si="9"/>
        <v/>
      </c>
      <c r="U44" s="9">
        <f t="shared" si="10"/>
        <v>0</v>
      </c>
    </row>
    <row r="45" spans="1:21">
      <c r="A45" s="95">
        <v>36</v>
      </c>
      <c r="B45" s="10"/>
      <c r="C45" s="85"/>
      <c r="D45" s="98"/>
      <c r="E45" s="84"/>
      <c r="F45" s="86"/>
      <c r="G45" s="83"/>
      <c r="H45" s="87"/>
      <c r="I45" s="88"/>
      <c r="J45" s="80" t="str">
        <f>IFERROR(VLOOKUP($E45,BD!$A$4:$AC$61,29,FALSE),"")</f>
        <v/>
      </c>
      <c r="K45" s="89" t="str">
        <f>IFERROR(IF(C45="","",VLOOKUP($E45,BD!$A$4:$AC$61,IF(C45=2017,20,IF(C45=2018,21,IF(C45=2019,22,IF(C45=2020,23,IF(C45=2021,24,IF(C45=2022,25,IF(C45=2023,26,27))))))),FALSE)),"")</f>
        <v/>
      </c>
      <c r="L45" s="90" t="str">
        <f>IFERROR(VLOOKUP($E45,BD!$A$4:$AC$61,28,FALSE),"")</f>
        <v/>
      </c>
      <c r="M45" s="51" t="str">
        <f t="shared" si="5"/>
        <v/>
      </c>
      <c r="N45" s="91" t="str">
        <f>IFERROR(VLOOKUP($E45,BD!$A$4:$AC$61,IF(D45="Vehicular (incluyendo montacargas)",5,IF(D45="Ferroviario (Diésel)",8,IF(D45="Marítimo",11,IF(D45="Maquinaria agrícola (Diésel y gasolinas)",14,17)))),FALSE),"")</f>
        <v/>
      </c>
      <c r="O45" s="91" t="str">
        <f>IFERROR(VLOOKUP($E45,BD!$A$4:$AC$61,IF(D45="Vehicular (incluyendo montacargas)",6,IF(D45="Ferroviario (Diésel)",9,IF(D45="Marítimo",12,IF(D45="Maquinaria agrícola (Diésel y gasolinas)",15,18)))),FALSE),"")</f>
        <v/>
      </c>
      <c r="P45" s="91" t="str">
        <f>IFERROR(VLOOKUP($E45,BD!$A$4:$AC$61,IF(D45="Vehicular (incluyendo montacargas)",7,IF(D45="Ferroviario (Diésel)",10,IF(D45="Marítimo",13,IF(D45="Maquinaria agrícola (Diésel y gasolinas)",16,19)))),FALSE),"")</f>
        <v/>
      </c>
      <c r="Q45" s="51" t="str">
        <f t="shared" si="6"/>
        <v/>
      </c>
      <c r="R45" s="51" t="str">
        <f t="shared" si="7"/>
        <v/>
      </c>
      <c r="S45" s="51" t="str">
        <f t="shared" si="8"/>
        <v/>
      </c>
      <c r="T45" s="92" t="str">
        <f t="shared" si="9"/>
        <v/>
      </c>
      <c r="U45" s="9">
        <f t="shared" si="10"/>
        <v>0</v>
      </c>
    </row>
    <row r="46" spans="1:21">
      <c r="A46" s="95">
        <v>37</v>
      </c>
      <c r="B46" s="10"/>
      <c r="C46" s="85"/>
      <c r="D46" s="98"/>
      <c r="E46" s="84"/>
      <c r="F46" s="86"/>
      <c r="G46" s="83"/>
      <c r="H46" s="87"/>
      <c r="I46" s="88"/>
      <c r="J46" s="80" t="str">
        <f>IFERROR(VLOOKUP($E46,BD!$A$4:$AC$61,29,FALSE),"")</f>
        <v/>
      </c>
      <c r="K46" s="89" t="str">
        <f>IFERROR(IF(C46="","",VLOOKUP($E46,BD!$A$4:$AC$61,IF(C46=2017,20,IF(C46=2018,21,IF(C46=2019,22,IF(C46=2020,23,IF(C46=2021,24,IF(C46=2022,25,IF(C46=2023,26,27))))))),FALSE)),"")</f>
        <v/>
      </c>
      <c r="L46" s="90" t="str">
        <f>IFERROR(VLOOKUP($E46,BD!$A$4:$AC$61,28,FALSE),"")</f>
        <v/>
      </c>
      <c r="M46" s="51" t="str">
        <f t="shared" si="5"/>
        <v/>
      </c>
      <c r="N46" s="91" t="str">
        <f>IFERROR(VLOOKUP($E46,BD!$A$4:$AC$61,IF(D46="Vehicular (incluyendo montacargas)",5,IF(D46="Ferroviario (Diésel)",8,IF(D46="Marítimo",11,IF(D46="Maquinaria agrícola (Diésel y gasolinas)",14,17)))),FALSE),"")</f>
        <v/>
      </c>
      <c r="O46" s="91" t="str">
        <f>IFERROR(VLOOKUP($E46,BD!$A$4:$AC$61,IF(D46="Vehicular (incluyendo montacargas)",6,IF(D46="Ferroviario (Diésel)",9,IF(D46="Marítimo",12,IF(D46="Maquinaria agrícola (Diésel y gasolinas)",15,18)))),FALSE),"")</f>
        <v/>
      </c>
      <c r="P46" s="91" t="str">
        <f>IFERROR(VLOOKUP($E46,BD!$A$4:$AC$61,IF(D46="Vehicular (incluyendo montacargas)",7,IF(D46="Ferroviario (Diésel)",10,IF(D46="Marítimo",13,IF(D46="Maquinaria agrícola (Diésel y gasolinas)",16,19)))),FALSE),"")</f>
        <v/>
      </c>
      <c r="Q46" s="51" t="str">
        <f t="shared" si="6"/>
        <v/>
      </c>
      <c r="R46" s="51" t="str">
        <f t="shared" si="7"/>
        <v/>
      </c>
      <c r="S46" s="51" t="str">
        <f t="shared" si="8"/>
        <v/>
      </c>
      <c r="T46" s="92" t="str">
        <f t="shared" si="9"/>
        <v/>
      </c>
      <c r="U46" s="9">
        <f t="shared" si="10"/>
        <v>0</v>
      </c>
    </row>
    <row r="47" spans="1:21">
      <c r="A47" s="95">
        <v>38</v>
      </c>
      <c r="B47" s="10"/>
      <c r="C47" s="85"/>
      <c r="D47" s="98"/>
      <c r="E47" s="84"/>
      <c r="F47" s="86"/>
      <c r="G47" s="83"/>
      <c r="H47" s="87"/>
      <c r="I47" s="88"/>
      <c r="J47" s="80" t="str">
        <f>IFERROR(VLOOKUP($E47,BD!$A$4:$AC$61,29,FALSE),"")</f>
        <v/>
      </c>
      <c r="K47" s="89" t="str">
        <f>IFERROR(IF(C47="","",VLOOKUP($E47,BD!$A$4:$AC$61,IF(C47=2017,20,IF(C47=2018,21,IF(C47=2019,22,IF(C47=2020,23,IF(C47=2021,24,IF(C47=2022,25,IF(C47=2023,26,27))))))),FALSE)),"")</f>
        <v/>
      </c>
      <c r="L47" s="90" t="str">
        <f>IFERROR(VLOOKUP($E47,BD!$A$4:$AC$61,28,FALSE),"")</f>
        <v/>
      </c>
      <c r="M47" s="51" t="str">
        <f t="shared" si="5"/>
        <v/>
      </c>
      <c r="N47" s="91" t="str">
        <f>IFERROR(VLOOKUP($E47,BD!$A$4:$AC$61,IF(D47="Vehicular (incluyendo montacargas)",5,IF(D47="Ferroviario (Diésel)",8,IF(D47="Marítimo",11,IF(D47="Maquinaria agrícola (Diésel y gasolinas)",14,17)))),FALSE),"")</f>
        <v/>
      </c>
      <c r="O47" s="91" t="str">
        <f>IFERROR(VLOOKUP($E47,BD!$A$4:$AC$61,IF(D47="Vehicular (incluyendo montacargas)",6,IF(D47="Ferroviario (Diésel)",9,IF(D47="Marítimo",12,IF(D47="Maquinaria agrícola (Diésel y gasolinas)",15,18)))),FALSE),"")</f>
        <v/>
      </c>
      <c r="P47" s="91" t="str">
        <f>IFERROR(VLOOKUP($E47,BD!$A$4:$AC$61,IF(D47="Vehicular (incluyendo montacargas)",7,IF(D47="Ferroviario (Diésel)",10,IF(D47="Marítimo",13,IF(D47="Maquinaria agrícola (Diésel y gasolinas)",16,19)))),FALSE),"")</f>
        <v/>
      </c>
      <c r="Q47" s="51" t="str">
        <f t="shared" si="6"/>
        <v/>
      </c>
      <c r="R47" s="51" t="str">
        <f t="shared" si="7"/>
        <v/>
      </c>
      <c r="S47" s="51" t="str">
        <f t="shared" si="8"/>
        <v/>
      </c>
      <c r="T47" s="92" t="str">
        <f t="shared" si="9"/>
        <v/>
      </c>
      <c r="U47" s="9">
        <f t="shared" si="10"/>
        <v>0</v>
      </c>
    </row>
    <row r="48" spans="1:21">
      <c r="A48" s="95">
        <v>39</v>
      </c>
      <c r="B48" s="10"/>
      <c r="C48" s="85"/>
      <c r="D48" s="98"/>
      <c r="E48" s="84"/>
      <c r="F48" s="86"/>
      <c r="G48" s="83"/>
      <c r="H48" s="87"/>
      <c r="I48" s="88"/>
      <c r="J48" s="80" t="str">
        <f>IFERROR(VLOOKUP($E48,BD!$A$4:$AC$61,29,FALSE),"")</f>
        <v/>
      </c>
      <c r="K48" s="89" t="str">
        <f>IFERROR(IF(C48="","",VLOOKUP($E48,BD!$A$4:$AC$61,IF(C48=2017,20,IF(C48=2018,21,IF(C48=2019,22,IF(C48=2020,23,IF(C48=2021,24,IF(C48=2022,25,IF(C48=2023,26,27))))))),FALSE)),"")</f>
        <v/>
      </c>
      <c r="L48" s="90" t="str">
        <f>IFERROR(VLOOKUP($E48,BD!$A$4:$AC$61,28,FALSE),"")</f>
        <v/>
      </c>
      <c r="M48" s="51" t="str">
        <f t="shared" si="5"/>
        <v/>
      </c>
      <c r="N48" s="91" t="str">
        <f>IFERROR(VLOOKUP($E48,BD!$A$4:$AC$61,IF(D48="Vehicular (incluyendo montacargas)",5,IF(D48="Ferroviario (Diésel)",8,IF(D48="Marítimo",11,IF(D48="Maquinaria agrícola (Diésel y gasolinas)",14,17)))),FALSE),"")</f>
        <v/>
      </c>
      <c r="O48" s="91" t="str">
        <f>IFERROR(VLOOKUP($E48,BD!$A$4:$AC$61,IF(D48="Vehicular (incluyendo montacargas)",6,IF(D48="Ferroviario (Diésel)",9,IF(D48="Marítimo",12,IF(D48="Maquinaria agrícola (Diésel y gasolinas)",15,18)))),FALSE),"")</f>
        <v/>
      </c>
      <c r="P48" s="91" t="str">
        <f>IFERROR(VLOOKUP($E48,BD!$A$4:$AC$61,IF(D48="Vehicular (incluyendo montacargas)",7,IF(D48="Ferroviario (Diésel)",10,IF(D48="Marítimo",13,IF(D48="Maquinaria agrícola (Diésel y gasolinas)",16,19)))),FALSE),"")</f>
        <v/>
      </c>
      <c r="Q48" s="51" t="str">
        <f t="shared" si="6"/>
        <v/>
      </c>
      <c r="R48" s="51" t="str">
        <f t="shared" si="7"/>
        <v/>
      </c>
      <c r="S48" s="51" t="str">
        <f t="shared" si="8"/>
        <v/>
      </c>
      <c r="T48" s="92" t="str">
        <f t="shared" si="9"/>
        <v/>
      </c>
      <c r="U48" s="9">
        <f t="shared" si="10"/>
        <v>0</v>
      </c>
    </row>
    <row r="49" spans="1:21">
      <c r="A49" s="95">
        <v>40</v>
      </c>
      <c r="B49" s="10"/>
      <c r="C49" s="85"/>
      <c r="D49" s="98"/>
      <c r="E49" s="84"/>
      <c r="F49" s="86"/>
      <c r="G49" s="83"/>
      <c r="H49" s="87"/>
      <c r="I49" s="88"/>
      <c r="J49" s="80" t="str">
        <f>IFERROR(VLOOKUP($E49,BD!$A$4:$AC$61,29,FALSE),"")</f>
        <v/>
      </c>
      <c r="K49" s="89" t="str">
        <f>IFERROR(IF(C49="","",VLOOKUP($E49,BD!$A$4:$AC$61,IF(C49=2017,20,IF(C49=2018,21,IF(C49=2019,22,IF(C49=2020,23,IF(C49=2021,24,IF(C49=2022,25,IF(C49=2023,26,27))))))),FALSE)),"")</f>
        <v/>
      </c>
      <c r="L49" s="90" t="str">
        <f>IFERROR(VLOOKUP($E49,BD!$A$4:$AC$61,28,FALSE),"")</f>
        <v/>
      </c>
      <c r="M49" s="51" t="str">
        <f t="shared" si="5"/>
        <v/>
      </c>
      <c r="N49" s="91" t="str">
        <f>IFERROR(VLOOKUP($E49,BD!$A$4:$AC$61,IF(D49="Vehicular (incluyendo montacargas)",5,IF(D49="Ferroviario (Diésel)",8,IF(D49="Marítimo",11,IF(D49="Maquinaria agrícola (Diésel y gasolinas)",14,17)))),FALSE),"")</f>
        <v/>
      </c>
      <c r="O49" s="91" t="str">
        <f>IFERROR(VLOOKUP($E49,BD!$A$4:$AC$61,IF(D49="Vehicular (incluyendo montacargas)",6,IF(D49="Ferroviario (Diésel)",9,IF(D49="Marítimo",12,IF(D49="Maquinaria agrícola (Diésel y gasolinas)",15,18)))),FALSE),"")</f>
        <v/>
      </c>
      <c r="P49" s="91" t="str">
        <f>IFERROR(VLOOKUP($E49,BD!$A$4:$AC$61,IF(D49="Vehicular (incluyendo montacargas)",7,IF(D49="Ferroviario (Diésel)",10,IF(D49="Marítimo",13,IF(D49="Maquinaria agrícola (Diésel y gasolinas)",16,19)))),FALSE),"")</f>
        <v/>
      </c>
      <c r="Q49" s="51" t="str">
        <f t="shared" si="6"/>
        <v/>
      </c>
      <c r="R49" s="51" t="str">
        <f t="shared" si="7"/>
        <v/>
      </c>
      <c r="S49" s="51" t="str">
        <f t="shared" si="8"/>
        <v/>
      </c>
      <c r="T49" s="92" t="str">
        <f t="shared" si="9"/>
        <v/>
      </c>
      <c r="U49" s="9">
        <f t="shared" si="10"/>
        <v>0</v>
      </c>
    </row>
    <row r="50" spans="1:21">
      <c r="A50" s="95">
        <v>41</v>
      </c>
      <c r="B50" s="10"/>
      <c r="C50" s="85"/>
      <c r="D50" s="98"/>
      <c r="E50" s="84"/>
      <c r="F50" s="86"/>
      <c r="G50" s="83"/>
      <c r="H50" s="87"/>
      <c r="I50" s="88"/>
      <c r="J50" s="80" t="str">
        <f>IFERROR(VLOOKUP($E50,BD!$A$4:$AC$61,29,FALSE),"")</f>
        <v/>
      </c>
      <c r="K50" s="89" t="str">
        <f>IFERROR(IF(C50="","",VLOOKUP($E50,BD!$A$4:$AC$61,IF(C50=2017,20,IF(C50=2018,21,IF(C50=2019,22,IF(C50=2020,23,IF(C50=2021,24,IF(C50=2022,25,IF(C50=2023,26,27))))))),FALSE)),"")</f>
        <v/>
      </c>
      <c r="L50" s="90" t="str">
        <f>IFERROR(VLOOKUP($E50,BD!$A$4:$AC$61,28,FALSE),"")</f>
        <v/>
      </c>
      <c r="M50" s="51" t="str">
        <f t="shared" si="5"/>
        <v/>
      </c>
      <c r="N50" s="91" t="str">
        <f>IFERROR(VLOOKUP($E50,BD!$A$4:$AC$61,IF(D50="Vehicular (incluyendo montacargas)",5,IF(D50="Ferroviario (Diésel)",8,IF(D50="Marítimo",11,IF(D50="Maquinaria agrícola (Diésel y gasolinas)",14,17)))),FALSE),"")</f>
        <v/>
      </c>
      <c r="O50" s="91" t="str">
        <f>IFERROR(VLOOKUP($E50,BD!$A$4:$AC$61,IF(D50="Vehicular (incluyendo montacargas)",6,IF(D50="Ferroviario (Diésel)",9,IF(D50="Marítimo",12,IF(D50="Maquinaria agrícola (Diésel y gasolinas)",15,18)))),FALSE),"")</f>
        <v/>
      </c>
      <c r="P50" s="91" t="str">
        <f>IFERROR(VLOOKUP($E50,BD!$A$4:$AC$61,IF(D50="Vehicular (incluyendo montacargas)",7,IF(D50="Ferroviario (Diésel)",10,IF(D50="Marítimo",13,IF(D50="Maquinaria agrícola (Diésel y gasolinas)",16,19)))),FALSE),"")</f>
        <v/>
      </c>
      <c r="Q50" s="51" t="str">
        <f t="shared" si="6"/>
        <v/>
      </c>
      <c r="R50" s="51" t="str">
        <f t="shared" si="7"/>
        <v/>
      </c>
      <c r="S50" s="51" t="str">
        <f t="shared" si="8"/>
        <v/>
      </c>
      <c r="T50" s="92" t="str">
        <f t="shared" si="9"/>
        <v/>
      </c>
      <c r="U50" s="9">
        <f t="shared" si="10"/>
        <v>0</v>
      </c>
    </row>
    <row r="51" spans="1:21">
      <c r="A51" s="95">
        <v>42</v>
      </c>
      <c r="B51" s="10"/>
      <c r="C51" s="85"/>
      <c r="D51" s="98"/>
      <c r="E51" s="84"/>
      <c r="F51" s="86"/>
      <c r="G51" s="83"/>
      <c r="H51" s="87"/>
      <c r="I51" s="88"/>
      <c r="J51" s="80" t="str">
        <f>IFERROR(VLOOKUP($E51,BD!$A$4:$AC$61,29,FALSE),"")</f>
        <v/>
      </c>
      <c r="K51" s="89" t="str">
        <f>IFERROR(IF(C51="","",VLOOKUP($E51,BD!$A$4:$AC$61,IF(C51=2017,20,IF(C51=2018,21,IF(C51=2019,22,IF(C51=2020,23,IF(C51=2021,24,IF(C51=2022,25,IF(C51=2023,26,27))))))),FALSE)),"")</f>
        <v/>
      </c>
      <c r="L51" s="90" t="str">
        <f>IFERROR(VLOOKUP($E51,BD!$A$4:$AC$61,28,FALSE),"")</f>
        <v/>
      </c>
      <c r="M51" s="51" t="str">
        <f t="shared" si="5"/>
        <v/>
      </c>
      <c r="N51" s="91" t="str">
        <f>IFERROR(VLOOKUP($E51,BD!$A$4:$AC$61,IF(D51="Vehicular (incluyendo montacargas)",5,IF(D51="Ferroviario (Diésel)",8,IF(D51="Marítimo",11,IF(D51="Maquinaria agrícola (Diésel y gasolinas)",14,17)))),FALSE),"")</f>
        <v/>
      </c>
      <c r="O51" s="91" t="str">
        <f>IFERROR(VLOOKUP($E51,BD!$A$4:$AC$61,IF(D51="Vehicular (incluyendo montacargas)",6,IF(D51="Ferroviario (Diésel)",9,IF(D51="Marítimo",12,IF(D51="Maquinaria agrícola (Diésel y gasolinas)",15,18)))),FALSE),"")</f>
        <v/>
      </c>
      <c r="P51" s="91" t="str">
        <f>IFERROR(VLOOKUP($E51,BD!$A$4:$AC$61,IF(D51="Vehicular (incluyendo montacargas)",7,IF(D51="Ferroviario (Diésel)",10,IF(D51="Marítimo",13,IF(D51="Maquinaria agrícola (Diésel y gasolinas)",16,19)))),FALSE),"")</f>
        <v/>
      </c>
      <c r="Q51" s="51" t="str">
        <f t="shared" si="6"/>
        <v/>
      </c>
      <c r="R51" s="51" t="str">
        <f t="shared" si="7"/>
        <v/>
      </c>
      <c r="S51" s="51" t="str">
        <f t="shared" si="8"/>
        <v/>
      </c>
      <c r="T51" s="92" t="str">
        <f t="shared" si="9"/>
        <v/>
      </c>
      <c r="U51" s="9">
        <f t="shared" si="10"/>
        <v>0</v>
      </c>
    </row>
    <row r="52" spans="1:21">
      <c r="A52" s="95">
        <v>43</v>
      </c>
      <c r="B52" s="10"/>
      <c r="C52" s="85"/>
      <c r="D52" s="98"/>
      <c r="E52" s="84"/>
      <c r="F52" s="86"/>
      <c r="G52" s="83"/>
      <c r="H52" s="87"/>
      <c r="I52" s="88"/>
      <c r="J52" s="80" t="str">
        <f>IFERROR(VLOOKUP($E52,BD!$A$4:$AC$61,29,FALSE),"")</f>
        <v/>
      </c>
      <c r="K52" s="89" t="str">
        <f>IFERROR(IF(C52="","",VLOOKUP($E52,BD!$A$4:$AC$61,IF(C52=2017,20,IF(C52=2018,21,IF(C52=2019,22,IF(C52=2020,23,IF(C52=2021,24,IF(C52=2022,25,IF(C52=2023,26,27))))))),FALSE)),"")</f>
        <v/>
      </c>
      <c r="L52" s="90" t="str">
        <f>IFERROR(VLOOKUP($E52,BD!$A$4:$AC$61,28,FALSE),"")</f>
        <v/>
      </c>
      <c r="M52" s="51" t="str">
        <f t="shared" si="5"/>
        <v/>
      </c>
      <c r="N52" s="91" t="str">
        <f>IFERROR(VLOOKUP($E52,BD!$A$4:$AC$61,IF(D52="Vehicular (incluyendo montacargas)",5,IF(D52="Ferroviario (Diésel)",8,IF(D52="Marítimo",11,IF(D52="Maquinaria agrícola (Diésel y gasolinas)",14,17)))),FALSE),"")</f>
        <v/>
      </c>
      <c r="O52" s="91" t="str">
        <f>IFERROR(VLOOKUP($E52,BD!$A$4:$AC$61,IF(D52="Vehicular (incluyendo montacargas)",6,IF(D52="Ferroviario (Diésel)",9,IF(D52="Marítimo",12,IF(D52="Maquinaria agrícola (Diésel y gasolinas)",15,18)))),FALSE),"")</f>
        <v/>
      </c>
      <c r="P52" s="91" t="str">
        <f>IFERROR(VLOOKUP($E52,BD!$A$4:$AC$61,IF(D52="Vehicular (incluyendo montacargas)",7,IF(D52="Ferroviario (Diésel)",10,IF(D52="Marítimo",13,IF(D52="Maquinaria agrícola (Diésel y gasolinas)",16,19)))),FALSE),"")</f>
        <v/>
      </c>
      <c r="Q52" s="51" t="str">
        <f t="shared" si="6"/>
        <v/>
      </c>
      <c r="R52" s="51" t="str">
        <f t="shared" si="7"/>
        <v/>
      </c>
      <c r="S52" s="51" t="str">
        <f t="shared" si="8"/>
        <v/>
      </c>
      <c r="T52" s="92" t="str">
        <f t="shared" si="9"/>
        <v/>
      </c>
      <c r="U52" s="9">
        <f t="shared" si="10"/>
        <v>0</v>
      </c>
    </row>
    <row r="53" spans="1:21">
      <c r="A53" s="95">
        <v>44</v>
      </c>
      <c r="B53" s="10"/>
      <c r="C53" s="85"/>
      <c r="D53" s="98"/>
      <c r="E53" s="84"/>
      <c r="F53" s="86"/>
      <c r="G53" s="83"/>
      <c r="H53" s="87"/>
      <c r="I53" s="88"/>
      <c r="J53" s="80" t="str">
        <f>IFERROR(VLOOKUP($E53,BD!$A$4:$AC$61,29,FALSE),"")</f>
        <v/>
      </c>
      <c r="K53" s="89" t="str">
        <f>IFERROR(IF(C53="","",VLOOKUP($E53,BD!$A$4:$AC$61,IF(C53=2017,20,IF(C53=2018,21,IF(C53=2019,22,IF(C53=2020,23,IF(C53=2021,24,IF(C53=2022,25,IF(C53=2023,26,27))))))),FALSE)),"")</f>
        <v/>
      </c>
      <c r="L53" s="90" t="str">
        <f>IFERROR(VLOOKUP($E53,BD!$A$4:$AC$61,28,FALSE),"")</f>
        <v/>
      </c>
      <c r="M53" s="51" t="str">
        <f t="shared" si="5"/>
        <v/>
      </c>
      <c r="N53" s="91" t="str">
        <f>IFERROR(VLOOKUP($E53,BD!$A$4:$AC$61,IF(D53="Vehicular (incluyendo montacargas)",5,IF(D53="Ferroviario (Diésel)",8,IF(D53="Marítimo",11,IF(D53="Maquinaria agrícola (Diésel y gasolinas)",14,17)))),FALSE),"")</f>
        <v/>
      </c>
      <c r="O53" s="91" t="str">
        <f>IFERROR(VLOOKUP($E53,BD!$A$4:$AC$61,IF(D53="Vehicular (incluyendo montacargas)",6,IF(D53="Ferroviario (Diésel)",9,IF(D53="Marítimo",12,IF(D53="Maquinaria agrícola (Diésel y gasolinas)",15,18)))),FALSE),"")</f>
        <v/>
      </c>
      <c r="P53" s="91" t="str">
        <f>IFERROR(VLOOKUP($E53,BD!$A$4:$AC$61,IF(D53="Vehicular (incluyendo montacargas)",7,IF(D53="Ferroviario (Diésel)",10,IF(D53="Marítimo",13,IF(D53="Maquinaria agrícola (Diésel y gasolinas)",16,19)))),FALSE),"")</f>
        <v/>
      </c>
      <c r="Q53" s="51" t="str">
        <f t="shared" si="6"/>
        <v/>
      </c>
      <c r="R53" s="51" t="str">
        <f t="shared" si="7"/>
        <v/>
      </c>
      <c r="S53" s="51" t="str">
        <f t="shared" si="8"/>
        <v/>
      </c>
      <c r="T53" s="92" t="str">
        <f t="shared" si="9"/>
        <v/>
      </c>
      <c r="U53" s="9">
        <f t="shared" si="10"/>
        <v>0</v>
      </c>
    </row>
    <row r="54" spans="1:21">
      <c r="A54" s="95">
        <v>45</v>
      </c>
      <c r="B54" s="10"/>
      <c r="C54" s="85"/>
      <c r="D54" s="98"/>
      <c r="E54" s="84"/>
      <c r="F54" s="86"/>
      <c r="G54" s="83"/>
      <c r="H54" s="87"/>
      <c r="I54" s="88"/>
      <c r="J54" s="80" t="str">
        <f>IFERROR(VLOOKUP($E54,BD!$A$4:$AC$61,29,FALSE),"")</f>
        <v/>
      </c>
      <c r="K54" s="89" t="str">
        <f>IFERROR(IF(C54="","",VLOOKUP($E54,BD!$A$4:$AC$61,IF(C54=2017,20,IF(C54=2018,21,IF(C54=2019,22,IF(C54=2020,23,IF(C54=2021,24,IF(C54=2022,25,IF(C54=2023,26,27))))))),FALSE)),"")</f>
        <v/>
      </c>
      <c r="L54" s="90" t="str">
        <f>IFERROR(VLOOKUP($E54,BD!$A$4:$AC$61,28,FALSE),"")</f>
        <v/>
      </c>
      <c r="M54" s="51" t="str">
        <f t="shared" si="5"/>
        <v/>
      </c>
      <c r="N54" s="91" t="str">
        <f>IFERROR(VLOOKUP($E54,BD!$A$4:$AC$61,IF(D54="Vehicular (incluyendo montacargas)",5,IF(D54="Ferroviario (Diésel)",8,IF(D54="Marítimo",11,IF(D54="Maquinaria agrícola (Diésel y gasolinas)",14,17)))),FALSE),"")</f>
        <v/>
      </c>
      <c r="O54" s="91" t="str">
        <f>IFERROR(VLOOKUP($E54,BD!$A$4:$AC$61,IF(D54="Vehicular (incluyendo montacargas)",6,IF(D54="Ferroviario (Diésel)",9,IF(D54="Marítimo",12,IF(D54="Maquinaria agrícola (Diésel y gasolinas)",15,18)))),FALSE),"")</f>
        <v/>
      </c>
      <c r="P54" s="91" t="str">
        <f>IFERROR(VLOOKUP($E54,BD!$A$4:$AC$61,IF(D54="Vehicular (incluyendo montacargas)",7,IF(D54="Ferroviario (Diésel)",10,IF(D54="Marítimo",13,IF(D54="Maquinaria agrícola (Diésel y gasolinas)",16,19)))),FALSE),"")</f>
        <v/>
      </c>
      <c r="Q54" s="51" t="str">
        <f t="shared" si="6"/>
        <v/>
      </c>
      <c r="R54" s="51" t="str">
        <f t="shared" si="7"/>
        <v/>
      </c>
      <c r="S54" s="51" t="str">
        <f t="shared" si="8"/>
        <v/>
      </c>
      <c r="T54" s="92" t="str">
        <f t="shared" si="9"/>
        <v/>
      </c>
      <c r="U54" s="9">
        <f t="shared" si="10"/>
        <v>0</v>
      </c>
    </row>
    <row r="55" spans="1:21">
      <c r="A55" s="95">
        <v>46</v>
      </c>
      <c r="B55" s="10"/>
      <c r="C55" s="85"/>
      <c r="D55" s="98"/>
      <c r="E55" s="84"/>
      <c r="F55" s="86"/>
      <c r="G55" s="83"/>
      <c r="H55" s="87"/>
      <c r="I55" s="88"/>
      <c r="J55" s="80" t="str">
        <f>IFERROR(VLOOKUP($E55,BD!$A$4:$AC$61,29,FALSE),"")</f>
        <v/>
      </c>
      <c r="K55" s="89" t="str">
        <f>IFERROR(IF(C55="","",VLOOKUP($E55,BD!$A$4:$AC$61,IF(C55=2017,20,IF(C55=2018,21,IF(C55=2019,22,IF(C55=2020,23,IF(C55=2021,24,IF(C55=2022,25,IF(C55=2023,26,27))))))),FALSE)),"")</f>
        <v/>
      </c>
      <c r="L55" s="90" t="str">
        <f>IFERROR(VLOOKUP($E55,BD!$A$4:$AC$61,28,FALSE),"")</f>
        <v/>
      </c>
      <c r="M55" s="51" t="str">
        <f t="shared" si="5"/>
        <v/>
      </c>
      <c r="N55" s="91" t="str">
        <f>IFERROR(VLOOKUP($E55,BD!$A$4:$AC$61,IF(D55="Vehicular (incluyendo montacargas)",5,IF(D55="Ferroviario (Diésel)",8,IF(D55="Marítimo",11,IF(D55="Maquinaria agrícola (Diésel y gasolinas)",14,17)))),FALSE),"")</f>
        <v/>
      </c>
      <c r="O55" s="91" t="str">
        <f>IFERROR(VLOOKUP($E55,BD!$A$4:$AC$61,IF(D55="Vehicular (incluyendo montacargas)",6,IF(D55="Ferroviario (Diésel)",9,IF(D55="Marítimo",12,IF(D55="Maquinaria agrícola (Diésel y gasolinas)",15,18)))),FALSE),"")</f>
        <v/>
      </c>
      <c r="P55" s="91" t="str">
        <f>IFERROR(VLOOKUP($E55,BD!$A$4:$AC$61,IF(D55="Vehicular (incluyendo montacargas)",7,IF(D55="Ferroviario (Diésel)",10,IF(D55="Marítimo",13,IF(D55="Maquinaria agrícola (Diésel y gasolinas)",16,19)))),FALSE),"")</f>
        <v/>
      </c>
      <c r="Q55" s="51" t="str">
        <f t="shared" si="6"/>
        <v/>
      </c>
      <c r="R55" s="51" t="str">
        <f t="shared" si="7"/>
        <v/>
      </c>
      <c r="S55" s="51" t="str">
        <f t="shared" si="8"/>
        <v/>
      </c>
      <c r="T55" s="92" t="str">
        <f t="shared" si="9"/>
        <v/>
      </c>
      <c r="U55" s="9">
        <f t="shared" si="10"/>
        <v>0</v>
      </c>
    </row>
    <row r="56" spans="1:21">
      <c r="A56" s="95">
        <v>47</v>
      </c>
      <c r="B56" s="10"/>
      <c r="C56" s="85"/>
      <c r="D56" s="98"/>
      <c r="E56" s="84"/>
      <c r="F56" s="86"/>
      <c r="G56" s="83"/>
      <c r="H56" s="87"/>
      <c r="I56" s="88"/>
      <c r="J56" s="80" t="str">
        <f>IFERROR(VLOOKUP($E56,BD!$A$4:$AC$61,29,FALSE),"")</f>
        <v/>
      </c>
      <c r="K56" s="89" t="str">
        <f>IFERROR(IF(C56="","",VLOOKUP($E56,BD!$A$4:$AC$61,IF(C56=2017,20,IF(C56=2018,21,IF(C56=2019,22,IF(C56=2020,23,IF(C56=2021,24,IF(C56=2022,25,IF(C56=2023,26,27))))))),FALSE)),"")</f>
        <v/>
      </c>
      <c r="L56" s="90" t="str">
        <f>IFERROR(VLOOKUP($E56,BD!$A$4:$AC$61,28,FALSE),"")</f>
        <v/>
      </c>
      <c r="M56" s="51" t="str">
        <f t="shared" si="5"/>
        <v/>
      </c>
      <c r="N56" s="91" t="str">
        <f>IFERROR(VLOOKUP($E56,BD!$A$4:$AC$61,IF(D56="Vehicular (incluyendo montacargas)",5,IF(D56="Ferroviario (Diésel)",8,IF(D56="Marítimo",11,IF(D56="Maquinaria agrícola (Diésel y gasolinas)",14,17)))),FALSE),"")</f>
        <v/>
      </c>
      <c r="O56" s="91" t="str">
        <f>IFERROR(VLOOKUP($E56,BD!$A$4:$AC$61,IF(D56="Vehicular (incluyendo montacargas)",6,IF(D56="Ferroviario (Diésel)",9,IF(D56="Marítimo",12,IF(D56="Maquinaria agrícola (Diésel y gasolinas)",15,18)))),FALSE),"")</f>
        <v/>
      </c>
      <c r="P56" s="91" t="str">
        <f>IFERROR(VLOOKUP($E56,BD!$A$4:$AC$61,IF(D56="Vehicular (incluyendo montacargas)",7,IF(D56="Ferroviario (Diésel)",10,IF(D56="Marítimo",13,IF(D56="Maquinaria agrícola (Diésel y gasolinas)",16,19)))),FALSE),"")</f>
        <v/>
      </c>
      <c r="Q56" s="51" t="str">
        <f t="shared" si="6"/>
        <v/>
      </c>
      <c r="R56" s="51" t="str">
        <f t="shared" si="7"/>
        <v/>
      </c>
      <c r="S56" s="51" t="str">
        <f t="shared" si="8"/>
        <v/>
      </c>
      <c r="T56" s="92" t="str">
        <f t="shared" si="9"/>
        <v/>
      </c>
      <c r="U56" s="9">
        <f t="shared" si="10"/>
        <v>0</v>
      </c>
    </row>
    <row r="57" spans="1:21">
      <c r="A57" s="95">
        <v>48</v>
      </c>
      <c r="B57" s="10"/>
      <c r="C57" s="85"/>
      <c r="D57" s="98"/>
      <c r="E57" s="84"/>
      <c r="F57" s="86"/>
      <c r="G57" s="83"/>
      <c r="H57" s="87"/>
      <c r="I57" s="88"/>
      <c r="J57" s="80" t="str">
        <f>IFERROR(VLOOKUP($E57,BD!$A$4:$AC$61,29,FALSE),"")</f>
        <v/>
      </c>
      <c r="K57" s="89" t="str">
        <f>IFERROR(IF(C57="","",VLOOKUP($E57,BD!$A$4:$AC$61,IF(C57=2017,20,IF(C57=2018,21,IF(C57=2019,22,IF(C57=2020,23,IF(C57=2021,24,IF(C57=2022,25,IF(C57=2023,26,27))))))),FALSE)),"")</f>
        <v/>
      </c>
      <c r="L57" s="90" t="str">
        <f>IFERROR(VLOOKUP($E57,BD!$A$4:$AC$61,28,FALSE),"")</f>
        <v/>
      </c>
      <c r="M57" s="51" t="str">
        <f t="shared" si="5"/>
        <v/>
      </c>
      <c r="N57" s="91" t="str">
        <f>IFERROR(VLOOKUP($E57,BD!$A$4:$AC$61,IF(D57="Vehicular (incluyendo montacargas)",5,IF(D57="Ferroviario (Diésel)",8,IF(D57="Marítimo",11,IF(D57="Maquinaria agrícola (Diésel y gasolinas)",14,17)))),FALSE),"")</f>
        <v/>
      </c>
      <c r="O57" s="91" t="str">
        <f>IFERROR(VLOOKUP($E57,BD!$A$4:$AC$61,IF(D57="Vehicular (incluyendo montacargas)",6,IF(D57="Ferroviario (Diésel)",9,IF(D57="Marítimo",12,IF(D57="Maquinaria agrícola (Diésel y gasolinas)",15,18)))),FALSE),"")</f>
        <v/>
      </c>
      <c r="P57" s="91" t="str">
        <f>IFERROR(VLOOKUP($E57,BD!$A$4:$AC$61,IF(D57="Vehicular (incluyendo montacargas)",7,IF(D57="Ferroviario (Diésel)",10,IF(D57="Marítimo",13,IF(D57="Maquinaria agrícola (Diésel y gasolinas)",16,19)))),FALSE),"")</f>
        <v/>
      </c>
      <c r="Q57" s="51" t="str">
        <f t="shared" si="6"/>
        <v/>
      </c>
      <c r="R57" s="51" t="str">
        <f t="shared" si="7"/>
        <v/>
      </c>
      <c r="S57" s="51" t="str">
        <f t="shared" si="8"/>
        <v/>
      </c>
      <c r="T57" s="92" t="str">
        <f t="shared" si="9"/>
        <v/>
      </c>
      <c r="U57" s="9">
        <f t="shared" si="10"/>
        <v>0</v>
      </c>
    </row>
    <row r="58" spans="1:21">
      <c r="A58" s="95">
        <v>49</v>
      </c>
      <c r="B58" s="10"/>
      <c r="C58" s="85"/>
      <c r="D58" s="98"/>
      <c r="E58" s="84"/>
      <c r="F58" s="86"/>
      <c r="G58" s="83"/>
      <c r="H58" s="87"/>
      <c r="I58" s="88"/>
      <c r="J58" s="80" t="str">
        <f>IFERROR(VLOOKUP($E58,BD!$A$4:$AC$61,29,FALSE),"")</f>
        <v/>
      </c>
      <c r="K58" s="89" t="str">
        <f>IFERROR(IF(C58="","",VLOOKUP($E58,BD!$A$4:$AC$61,IF(C58=2017,20,IF(C58=2018,21,IF(C58=2019,22,IF(C58=2020,23,IF(C58=2021,24,IF(C58=2022,25,IF(C58=2023,26,27))))))),FALSE)),"")</f>
        <v/>
      </c>
      <c r="L58" s="90" t="str">
        <f>IFERROR(VLOOKUP($E58,BD!$A$4:$AC$61,28,FALSE),"")</f>
        <v/>
      </c>
      <c r="M58" s="51" t="str">
        <f t="shared" si="5"/>
        <v/>
      </c>
      <c r="N58" s="91" t="str">
        <f>IFERROR(VLOOKUP($E58,BD!$A$4:$AC$61,IF(D58="Vehicular (incluyendo montacargas)",5,IF(D58="Ferroviario (Diésel)",8,IF(D58="Marítimo",11,IF(D58="Maquinaria agrícola (Diésel y gasolinas)",14,17)))),FALSE),"")</f>
        <v/>
      </c>
      <c r="O58" s="91" t="str">
        <f>IFERROR(VLOOKUP($E58,BD!$A$4:$AC$61,IF(D58="Vehicular (incluyendo montacargas)",6,IF(D58="Ferroviario (Diésel)",9,IF(D58="Marítimo",12,IF(D58="Maquinaria agrícola (Diésel y gasolinas)",15,18)))),FALSE),"")</f>
        <v/>
      </c>
      <c r="P58" s="91" t="str">
        <f>IFERROR(VLOOKUP($E58,BD!$A$4:$AC$61,IF(D58="Vehicular (incluyendo montacargas)",7,IF(D58="Ferroviario (Diésel)",10,IF(D58="Marítimo",13,IF(D58="Maquinaria agrícola (Diésel y gasolinas)",16,19)))),FALSE),"")</f>
        <v/>
      </c>
      <c r="Q58" s="51" t="str">
        <f t="shared" si="6"/>
        <v/>
      </c>
      <c r="R58" s="51" t="str">
        <f t="shared" si="7"/>
        <v/>
      </c>
      <c r="S58" s="51" t="str">
        <f t="shared" si="8"/>
        <v/>
      </c>
      <c r="T58" s="92" t="str">
        <f t="shared" si="9"/>
        <v/>
      </c>
      <c r="U58" s="9">
        <f t="shared" si="10"/>
        <v>0</v>
      </c>
    </row>
    <row r="59" spans="1:21">
      <c r="A59" s="95">
        <v>50</v>
      </c>
      <c r="B59" s="10"/>
      <c r="C59" s="85"/>
      <c r="D59" s="98"/>
      <c r="E59" s="84"/>
      <c r="F59" s="86"/>
      <c r="G59" s="83"/>
      <c r="H59" s="87"/>
      <c r="I59" s="88"/>
      <c r="J59" s="80" t="str">
        <f>IFERROR(VLOOKUP($E59,BD!$A$4:$AC$61,29,FALSE),"")</f>
        <v/>
      </c>
      <c r="K59" s="89" t="str">
        <f>IFERROR(IF(C59="","",VLOOKUP($E59,BD!$A$4:$AC$61,IF(C59=2017,20,IF(C59=2018,21,IF(C59=2019,22,IF(C59=2020,23,IF(C59=2021,24,IF(C59=2022,25,IF(C59=2023,26,27))))))),FALSE)),"")</f>
        <v/>
      </c>
      <c r="L59" s="90" t="str">
        <f>IFERROR(VLOOKUP($E59,BD!$A$4:$AC$61,28,FALSE),"")</f>
        <v/>
      </c>
      <c r="M59" s="51" t="str">
        <f t="shared" si="5"/>
        <v/>
      </c>
      <c r="N59" s="91" t="str">
        <f>IFERROR(VLOOKUP($E59,BD!$A$4:$AC$61,IF(D59="Vehicular (incluyendo montacargas)",5,IF(D59="Ferroviario (Diésel)",8,IF(D59="Marítimo",11,IF(D59="Maquinaria agrícola (Diésel y gasolinas)",14,17)))),FALSE),"")</f>
        <v/>
      </c>
      <c r="O59" s="91" t="str">
        <f>IFERROR(VLOOKUP($E59,BD!$A$4:$AC$61,IF(D59="Vehicular (incluyendo montacargas)",6,IF(D59="Ferroviario (Diésel)",9,IF(D59="Marítimo",12,IF(D59="Maquinaria agrícola (Diésel y gasolinas)",15,18)))),FALSE),"")</f>
        <v/>
      </c>
      <c r="P59" s="91" t="str">
        <f>IFERROR(VLOOKUP($E59,BD!$A$4:$AC$61,IF(D59="Vehicular (incluyendo montacargas)",7,IF(D59="Ferroviario (Diésel)",10,IF(D59="Marítimo",13,IF(D59="Maquinaria agrícola (Diésel y gasolinas)",16,19)))),FALSE),"")</f>
        <v/>
      </c>
      <c r="Q59" s="51" t="str">
        <f t="shared" si="6"/>
        <v/>
      </c>
      <c r="R59" s="51" t="str">
        <f t="shared" si="7"/>
        <v/>
      </c>
      <c r="S59" s="51" t="str">
        <f t="shared" si="8"/>
        <v/>
      </c>
      <c r="T59" s="92" t="str">
        <f t="shared" si="9"/>
        <v/>
      </c>
      <c r="U59" s="9">
        <f t="shared" si="10"/>
        <v>0</v>
      </c>
    </row>
    <row r="60" spans="1:21">
      <c r="A60" s="95">
        <v>51</v>
      </c>
      <c r="B60" s="10"/>
      <c r="C60" s="85"/>
      <c r="D60" s="98"/>
      <c r="E60" s="84"/>
      <c r="F60" s="86"/>
      <c r="G60" s="83"/>
      <c r="H60" s="87"/>
      <c r="I60" s="88"/>
      <c r="J60" s="80" t="str">
        <f>IFERROR(VLOOKUP($E60,BD!$A$4:$AC$61,29,FALSE),"")</f>
        <v/>
      </c>
      <c r="K60" s="89" t="str">
        <f>IFERROR(IF(C60="","",VLOOKUP($E60,BD!$A$4:$AC$61,IF(C60=2017,20,IF(C60=2018,21,IF(C60=2019,22,IF(C60=2020,23,IF(C60=2021,24,IF(C60=2022,25,IF(C60=2023,26,27))))))),FALSE)),"")</f>
        <v/>
      </c>
      <c r="L60" s="90" t="str">
        <f>IFERROR(VLOOKUP($E60,BD!$A$4:$AC$61,28,FALSE),"")</f>
        <v/>
      </c>
      <c r="M60" s="51" t="str">
        <f t="shared" si="5"/>
        <v/>
      </c>
      <c r="N60" s="91" t="str">
        <f>IFERROR(VLOOKUP($E60,BD!$A$4:$AC$61,IF(D60="Vehicular (incluyendo montacargas)",5,IF(D60="Ferroviario (Diésel)",8,IF(D60="Marítimo",11,IF(D60="Maquinaria agrícola (Diésel y gasolinas)",14,17)))),FALSE),"")</f>
        <v/>
      </c>
      <c r="O60" s="91" t="str">
        <f>IFERROR(VLOOKUP($E60,BD!$A$4:$AC$61,IF(D60="Vehicular (incluyendo montacargas)",6,IF(D60="Ferroviario (Diésel)",9,IF(D60="Marítimo",12,IF(D60="Maquinaria agrícola (Diésel y gasolinas)",15,18)))),FALSE),"")</f>
        <v/>
      </c>
      <c r="P60" s="91" t="str">
        <f>IFERROR(VLOOKUP($E60,BD!$A$4:$AC$61,IF(D60="Vehicular (incluyendo montacargas)",7,IF(D60="Ferroviario (Diésel)",10,IF(D60="Marítimo",13,IF(D60="Maquinaria agrícola (Diésel y gasolinas)",16,19)))),FALSE),"")</f>
        <v/>
      </c>
      <c r="Q60" s="51" t="str">
        <f t="shared" si="6"/>
        <v/>
      </c>
      <c r="R60" s="51" t="str">
        <f t="shared" si="7"/>
        <v/>
      </c>
      <c r="S60" s="51" t="str">
        <f t="shared" si="8"/>
        <v/>
      </c>
      <c r="T60" s="92" t="str">
        <f t="shared" si="9"/>
        <v/>
      </c>
      <c r="U60" s="9">
        <f t="shared" si="10"/>
        <v>0</v>
      </c>
    </row>
    <row r="61" spans="1:21">
      <c r="A61" s="95">
        <v>52</v>
      </c>
      <c r="B61" s="10"/>
      <c r="C61" s="85"/>
      <c r="D61" s="98"/>
      <c r="E61" s="84"/>
      <c r="F61" s="86"/>
      <c r="G61" s="83"/>
      <c r="H61" s="87"/>
      <c r="I61" s="88"/>
      <c r="J61" s="80" t="str">
        <f>IFERROR(VLOOKUP($E61,BD!$A$4:$AC$61,29,FALSE),"")</f>
        <v/>
      </c>
      <c r="K61" s="89" t="str">
        <f>IFERROR(IF(C61="","",VLOOKUP($E61,BD!$A$4:$AC$61,IF(C61=2017,20,IF(C61=2018,21,IF(C61=2019,22,IF(C61=2020,23,IF(C61=2021,24,IF(C61=2022,25,IF(C61=2023,26,27))))))),FALSE)),"")</f>
        <v/>
      </c>
      <c r="L61" s="90" t="str">
        <f>IFERROR(VLOOKUP($E61,BD!$A$4:$AC$61,28,FALSE),"")</f>
        <v/>
      </c>
      <c r="M61" s="51" t="str">
        <f t="shared" si="5"/>
        <v/>
      </c>
      <c r="N61" s="91" t="str">
        <f>IFERROR(VLOOKUP($E61,BD!$A$4:$AC$61,IF(D61="Vehicular (incluyendo montacargas)",5,IF(D61="Ferroviario (Diésel)",8,IF(D61="Marítimo",11,IF(D61="Maquinaria agrícola (Diésel y gasolinas)",14,17)))),FALSE),"")</f>
        <v/>
      </c>
      <c r="O61" s="91" t="str">
        <f>IFERROR(VLOOKUP($E61,BD!$A$4:$AC$61,IF(D61="Vehicular (incluyendo montacargas)",6,IF(D61="Ferroviario (Diésel)",9,IF(D61="Marítimo",12,IF(D61="Maquinaria agrícola (Diésel y gasolinas)",15,18)))),FALSE),"")</f>
        <v/>
      </c>
      <c r="P61" s="91" t="str">
        <f>IFERROR(VLOOKUP($E61,BD!$A$4:$AC$61,IF(D61="Vehicular (incluyendo montacargas)",7,IF(D61="Ferroviario (Diésel)",10,IF(D61="Marítimo",13,IF(D61="Maquinaria agrícola (Diésel y gasolinas)",16,19)))),FALSE),"")</f>
        <v/>
      </c>
      <c r="Q61" s="51" t="str">
        <f t="shared" si="6"/>
        <v/>
      </c>
      <c r="R61" s="51" t="str">
        <f t="shared" si="7"/>
        <v/>
      </c>
      <c r="S61" s="51" t="str">
        <f t="shared" si="8"/>
        <v/>
      </c>
      <c r="T61" s="92" t="str">
        <f t="shared" si="9"/>
        <v/>
      </c>
      <c r="U61" s="9">
        <f t="shared" si="10"/>
        <v>0</v>
      </c>
    </row>
    <row r="62" spans="1:21">
      <c r="A62" s="95">
        <v>53</v>
      </c>
      <c r="B62" s="10"/>
      <c r="C62" s="85"/>
      <c r="D62" s="98"/>
      <c r="E62" s="84"/>
      <c r="F62" s="86"/>
      <c r="G62" s="83"/>
      <c r="H62" s="87"/>
      <c r="I62" s="88"/>
      <c r="J62" s="80" t="str">
        <f>IFERROR(VLOOKUP($E62,BD!$A$4:$AC$61,29,FALSE),"")</f>
        <v/>
      </c>
      <c r="K62" s="89" t="str">
        <f>IFERROR(IF(C62="","",VLOOKUP($E62,BD!$A$4:$AC$61,IF(C62=2017,20,IF(C62=2018,21,IF(C62=2019,22,IF(C62=2020,23,IF(C62=2021,24,IF(C62=2022,25,IF(C62=2023,26,27))))))),FALSE)),"")</f>
        <v/>
      </c>
      <c r="L62" s="90" t="str">
        <f>IFERROR(VLOOKUP($E62,BD!$A$4:$AC$61,28,FALSE),"")</f>
        <v/>
      </c>
      <c r="M62" s="51" t="str">
        <f t="shared" si="5"/>
        <v/>
      </c>
      <c r="N62" s="91" t="str">
        <f>IFERROR(VLOOKUP($E62,BD!$A$4:$AC$61,IF(D62="Vehicular (incluyendo montacargas)",5,IF(D62="Ferroviario (Diésel)",8,IF(D62="Marítimo",11,IF(D62="Maquinaria agrícola (Diésel y gasolinas)",14,17)))),FALSE),"")</f>
        <v/>
      </c>
      <c r="O62" s="91" t="str">
        <f>IFERROR(VLOOKUP($E62,BD!$A$4:$AC$61,IF(D62="Vehicular (incluyendo montacargas)",6,IF(D62="Ferroviario (Diésel)",9,IF(D62="Marítimo",12,IF(D62="Maquinaria agrícola (Diésel y gasolinas)",15,18)))),FALSE),"")</f>
        <v/>
      </c>
      <c r="P62" s="91" t="str">
        <f>IFERROR(VLOOKUP($E62,BD!$A$4:$AC$61,IF(D62="Vehicular (incluyendo montacargas)",7,IF(D62="Ferroviario (Diésel)",10,IF(D62="Marítimo",13,IF(D62="Maquinaria agrícola (Diésel y gasolinas)",16,19)))),FALSE),"")</f>
        <v/>
      </c>
      <c r="Q62" s="51" t="str">
        <f t="shared" si="6"/>
        <v/>
      </c>
      <c r="R62" s="51" t="str">
        <f t="shared" si="7"/>
        <v/>
      </c>
      <c r="S62" s="51" t="str">
        <f t="shared" si="8"/>
        <v/>
      </c>
      <c r="T62" s="92" t="str">
        <f t="shared" si="9"/>
        <v/>
      </c>
      <c r="U62" s="9">
        <f t="shared" si="10"/>
        <v>0</v>
      </c>
    </row>
    <row r="63" spans="1:21">
      <c r="A63" s="95">
        <v>54</v>
      </c>
      <c r="B63" s="10"/>
      <c r="C63" s="85"/>
      <c r="D63" s="98"/>
      <c r="E63" s="84"/>
      <c r="F63" s="86"/>
      <c r="G63" s="83"/>
      <c r="H63" s="87"/>
      <c r="I63" s="88"/>
      <c r="J63" s="80" t="str">
        <f>IFERROR(VLOOKUP($E63,BD!$A$4:$AC$61,29,FALSE),"")</f>
        <v/>
      </c>
      <c r="K63" s="89" t="str">
        <f>IFERROR(IF(C63="","",VLOOKUP($E63,BD!$A$4:$AC$61,IF(C63=2017,20,IF(C63=2018,21,IF(C63=2019,22,IF(C63=2020,23,IF(C63=2021,24,IF(C63=2022,25,IF(C63=2023,26,27))))))),FALSE)),"")</f>
        <v/>
      </c>
      <c r="L63" s="90" t="str">
        <f>IFERROR(VLOOKUP($E63,BD!$A$4:$AC$61,28,FALSE),"")</f>
        <v/>
      </c>
      <c r="M63" s="51" t="str">
        <f t="shared" si="5"/>
        <v/>
      </c>
      <c r="N63" s="91" t="str">
        <f>IFERROR(VLOOKUP($E63,BD!$A$4:$AC$61,IF(D63="Vehicular (incluyendo montacargas)",5,IF(D63="Ferroviario (Diésel)",8,IF(D63="Marítimo",11,IF(D63="Maquinaria agrícola (Diésel y gasolinas)",14,17)))),FALSE),"")</f>
        <v/>
      </c>
      <c r="O63" s="91" t="str">
        <f>IFERROR(VLOOKUP($E63,BD!$A$4:$AC$61,IF(D63="Vehicular (incluyendo montacargas)",6,IF(D63="Ferroviario (Diésel)",9,IF(D63="Marítimo",12,IF(D63="Maquinaria agrícola (Diésel y gasolinas)",15,18)))),FALSE),"")</f>
        <v/>
      </c>
      <c r="P63" s="91" t="str">
        <f>IFERROR(VLOOKUP($E63,BD!$A$4:$AC$61,IF(D63="Vehicular (incluyendo montacargas)",7,IF(D63="Ferroviario (Diésel)",10,IF(D63="Marítimo",13,IF(D63="Maquinaria agrícola (Diésel y gasolinas)",16,19)))),FALSE),"")</f>
        <v/>
      </c>
      <c r="Q63" s="51" t="str">
        <f t="shared" si="6"/>
        <v/>
      </c>
      <c r="R63" s="51" t="str">
        <f t="shared" si="7"/>
        <v/>
      </c>
      <c r="S63" s="51" t="str">
        <f t="shared" si="8"/>
        <v/>
      </c>
      <c r="T63" s="92" t="str">
        <f t="shared" si="9"/>
        <v/>
      </c>
      <c r="U63" s="9">
        <f t="shared" si="10"/>
        <v>0</v>
      </c>
    </row>
    <row r="64" spans="1:21">
      <c r="A64" s="95">
        <v>55</v>
      </c>
      <c r="B64" s="10"/>
      <c r="C64" s="85"/>
      <c r="D64" s="98"/>
      <c r="E64" s="84"/>
      <c r="F64" s="86"/>
      <c r="G64" s="83"/>
      <c r="H64" s="87"/>
      <c r="I64" s="88"/>
      <c r="J64" s="80" t="str">
        <f>IFERROR(VLOOKUP($E64,BD!$A$4:$AC$61,29,FALSE),"")</f>
        <v/>
      </c>
      <c r="K64" s="89" t="str">
        <f>IFERROR(IF(C64="","",VLOOKUP($E64,BD!$A$4:$AC$61,IF(C64=2017,20,IF(C64=2018,21,IF(C64=2019,22,IF(C64=2020,23,IF(C64=2021,24,IF(C64=2022,25,IF(C64=2023,26,27))))))),FALSE)),"")</f>
        <v/>
      </c>
      <c r="L64" s="90" t="str">
        <f>IFERROR(VLOOKUP($E64,BD!$A$4:$AC$61,28,FALSE),"")</f>
        <v/>
      </c>
      <c r="M64" s="51" t="str">
        <f t="shared" si="5"/>
        <v/>
      </c>
      <c r="N64" s="91" t="str">
        <f>IFERROR(VLOOKUP($E64,BD!$A$4:$AC$61,IF(D64="Vehicular (incluyendo montacargas)",5,IF(D64="Ferroviario (Diésel)",8,IF(D64="Marítimo",11,IF(D64="Maquinaria agrícola (Diésel y gasolinas)",14,17)))),FALSE),"")</f>
        <v/>
      </c>
      <c r="O64" s="91" t="str">
        <f>IFERROR(VLOOKUP($E64,BD!$A$4:$AC$61,IF(D64="Vehicular (incluyendo montacargas)",6,IF(D64="Ferroviario (Diésel)",9,IF(D64="Marítimo",12,IF(D64="Maquinaria agrícola (Diésel y gasolinas)",15,18)))),FALSE),"")</f>
        <v/>
      </c>
      <c r="P64" s="91" t="str">
        <f>IFERROR(VLOOKUP($E64,BD!$A$4:$AC$61,IF(D64="Vehicular (incluyendo montacargas)",7,IF(D64="Ferroviario (Diésel)",10,IF(D64="Marítimo",13,IF(D64="Maquinaria agrícola (Diésel y gasolinas)",16,19)))),FALSE),"")</f>
        <v/>
      </c>
      <c r="Q64" s="51" t="str">
        <f t="shared" si="6"/>
        <v/>
      </c>
      <c r="R64" s="51" t="str">
        <f t="shared" si="7"/>
        <v/>
      </c>
      <c r="S64" s="51" t="str">
        <f t="shared" si="8"/>
        <v/>
      </c>
      <c r="T64" s="92" t="str">
        <f t="shared" si="9"/>
        <v/>
      </c>
      <c r="U64" s="9">
        <f t="shared" si="10"/>
        <v>0</v>
      </c>
    </row>
    <row r="65" spans="1:21">
      <c r="A65" s="95">
        <v>56</v>
      </c>
      <c r="B65" s="10"/>
      <c r="C65" s="85"/>
      <c r="D65" s="98"/>
      <c r="E65" s="84"/>
      <c r="F65" s="86"/>
      <c r="G65" s="83"/>
      <c r="H65" s="87"/>
      <c r="I65" s="88"/>
      <c r="J65" s="80" t="str">
        <f>IFERROR(VLOOKUP($E65,BD!$A$4:$AC$61,29,FALSE),"")</f>
        <v/>
      </c>
      <c r="K65" s="89" t="str">
        <f>IFERROR(IF(C65="","",VLOOKUP($E65,BD!$A$4:$AC$61,IF(C65=2017,20,IF(C65=2018,21,IF(C65=2019,22,IF(C65=2020,23,IF(C65=2021,24,IF(C65=2022,25,IF(C65=2023,26,27))))))),FALSE)),"")</f>
        <v/>
      </c>
      <c r="L65" s="90" t="str">
        <f>IFERROR(VLOOKUP($E65,BD!$A$4:$AC$61,28,FALSE),"")</f>
        <v/>
      </c>
      <c r="M65" s="51" t="str">
        <f t="shared" si="5"/>
        <v/>
      </c>
      <c r="N65" s="91" t="str">
        <f>IFERROR(VLOOKUP($E65,BD!$A$4:$AC$61,IF(D65="Vehicular (incluyendo montacargas)",5,IF(D65="Ferroviario (Diésel)",8,IF(D65="Marítimo",11,IF(D65="Maquinaria agrícola (Diésel y gasolinas)",14,17)))),FALSE),"")</f>
        <v/>
      </c>
      <c r="O65" s="91" t="str">
        <f>IFERROR(VLOOKUP($E65,BD!$A$4:$AC$61,IF(D65="Vehicular (incluyendo montacargas)",6,IF(D65="Ferroviario (Diésel)",9,IF(D65="Marítimo",12,IF(D65="Maquinaria agrícola (Diésel y gasolinas)",15,18)))),FALSE),"")</f>
        <v/>
      </c>
      <c r="P65" s="91" t="str">
        <f>IFERROR(VLOOKUP($E65,BD!$A$4:$AC$61,IF(D65="Vehicular (incluyendo montacargas)",7,IF(D65="Ferroviario (Diésel)",10,IF(D65="Marítimo",13,IF(D65="Maquinaria agrícola (Diésel y gasolinas)",16,19)))),FALSE),"")</f>
        <v/>
      </c>
      <c r="Q65" s="51" t="str">
        <f t="shared" si="6"/>
        <v/>
      </c>
      <c r="R65" s="51" t="str">
        <f t="shared" si="7"/>
        <v/>
      </c>
      <c r="S65" s="51" t="str">
        <f t="shared" si="8"/>
        <v/>
      </c>
      <c r="T65" s="92" t="str">
        <f t="shared" si="9"/>
        <v/>
      </c>
      <c r="U65" s="9">
        <f t="shared" si="10"/>
        <v>0</v>
      </c>
    </row>
    <row r="66" spans="1:21">
      <c r="A66" s="95">
        <v>57</v>
      </c>
      <c r="B66" s="10"/>
      <c r="C66" s="85"/>
      <c r="D66" s="98"/>
      <c r="E66" s="84"/>
      <c r="F66" s="86"/>
      <c r="G66" s="83"/>
      <c r="H66" s="87"/>
      <c r="I66" s="88"/>
      <c r="J66" s="80" t="str">
        <f>IFERROR(VLOOKUP($E66,BD!$A$4:$AC$61,29,FALSE),"")</f>
        <v/>
      </c>
      <c r="K66" s="89" t="str">
        <f>IFERROR(IF(C66="","",VLOOKUP($E66,BD!$A$4:$AC$61,IF(C66=2017,20,IF(C66=2018,21,IF(C66=2019,22,IF(C66=2020,23,IF(C66=2021,24,IF(C66=2022,25,IF(C66=2023,26,27))))))),FALSE)),"")</f>
        <v/>
      </c>
      <c r="L66" s="90" t="str">
        <f>IFERROR(VLOOKUP($E66,BD!$A$4:$AC$61,28,FALSE),"")</f>
        <v/>
      </c>
      <c r="M66" s="51" t="str">
        <f t="shared" si="5"/>
        <v/>
      </c>
      <c r="N66" s="91" t="str">
        <f>IFERROR(VLOOKUP($E66,BD!$A$4:$AC$61,IF(D66="Vehicular (incluyendo montacargas)",5,IF(D66="Ferroviario (Diésel)",8,IF(D66="Marítimo",11,IF(D66="Maquinaria agrícola (Diésel y gasolinas)",14,17)))),FALSE),"")</f>
        <v/>
      </c>
      <c r="O66" s="91" t="str">
        <f>IFERROR(VLOOKUP($E66,BD!$A$4:$AC$61,IF(D66="Vehicular (incluyendo montacargas)",6,IF(D66="Ferroviario (Diésel)",9,IF(D66="Marítimo",12,IF(D66="Maquinaria agrícola (Diésel y gasolinas)",15,18)))),FALSE),"")</f>
        <v/>
      </c>
      <c r="P66" s="91" t="str">
        <f>IFERROR(VLOOKUP($E66,BD!$A$4:$AC$61,IF(D66="Vehicular (incluyendo montacargas)",7,IF(D66="Ferroviario (Diésel)",10,IF(D66="Marítimo",13,IF(D66="Maquinaria agrícola (Diésel y gasolinas)",16,19)))),FALSE),"")</f>
        <v/>
      </c>
      <c r="Q66" s="51" t="str">
        <f t="shared" si="6"/>
        <v/>
      </c>
      <c r="R66" s="51" t="str">
        <f t="shared" si="7"/>
        <v/>
      </c>
      <c r="S66" s="51" t="str">
        <f t="shared" si="8"/>
        <v/>
      </c>
      <c r="T66" s="92" t="str">
        <f t="shared" si="9"/>
        <v/>
      </c>
      <c r="U66" s="9">
        <f t="shared" si="10"/>
        <v>0</v>
      </c>
    </row>
    <row r="67" spans="1:21">
      <c r="A67" s="95">
        <v>58</v>
      </c>
      <c r="B67" s="10"/>
      <c r="C67" s="85"/>
      <c r="D67" s="98"/>
      <c r="E67" s="84"/>
      <c r="F67" s="86"/>
      <c r="G67" s="83"/>
      <c r="H67" s="87"/>
      <c r="I67" s="88"/>
      <c r="J67" s="80" t="str">
        <f>IFERROR(VLOOKUP($E67,BD!$A$4:$AC$61,29,FALSE),"")</f>
        <v/>
      </c>
      <c r="K67" s="89" t="str">
        <f>IFERROR(IF(C67="","",VLOOKUP($E67,BD!$A$4:$AC$61,IF(C67=2017,20,IF(C67=2018,21,IF(C67=2019,22,IF(C67=2020,23,IF(C67=2021,24,IF(C67=2022,25,IF(C67=2023,26,27))))))),FALSE)),"")</f>
        <v/>
      </c>
      <c r="L67" s="90" t="str">
        <f>IFERROR(VLOOKUP($E67,BD!$A$4:$AC$61,28,FALSE),"")</f>
        <v/>
      </c>
      <c r="M67" s="51" t="str">
        <f t="shared" si="5"/>
        <v/>
      </c>
      <c r="N67" s="91" t="str">
        <f>IFERROR(VLOOKUP($E67,BD!$A$4:$AC$61,IF(D67="Vehicular (incluyendo montacargas)",5,IF(D67="Ferroviario (Diésel)",8,IF(D67="Marítimo",11,IF(D67="Maquinaria agrícola (Diésel y gasolinas)",14,17)))),FALSE),"")</f>
        <v/>
      </c>
      <c r="O67" s="91" t="str">
        <f>IFERROR(VLOOKUP($E67,BD!$A$4:$AC$61,IF(D67="Vehicular (incluyendo montacargas)",6,IF(D67="Ferroviario (Diésel)",9,IF(D67="Marítimo",12,IF(D67="Maquinaria agrícola (Diésel y gasolinas)",15,18)))),FALSE),"")</f>
        <v/>
      </c>
      <c r="P67" s="91" t="str">
        <f>IFERROR(VLOOKUP($E67,BD!$A$4:$AC$61,IF(D67="Vehicular (incluyendo montacargas)",7,IF(D67="Ferroviario (Diésel)",10,IF(D67="Marítimo",13,IF(D67="Maquinaria agrícola (Diésel y gasolinas)",16,19)))),FALSE),"")</f>
        <v/>
      </c>
      <c r="Q67" s="51" t="str">
        <f t="shared" si="6"/>
        <v/>
      </c>
      <c r="R67" s="51" t="str">
        <f t="shared" si="7"/>
        <v/>
      </c>
      <c r="S67" s="51" t="str">
        <f t="shared" si="8"/>
        <v/>
      </c>
      <c r="T67" s="92" t="str">
        <f t="shared" si="9"/>
        <v/>
      </c>
      <c r="U67" s="9">
        <f t="shared" si="10"/>
        <v>0</v>
      </c>
    </row>
    <row r="68" spans="1:21">
      <c r="A68" s="95">
        <v>59</v>
      </c>
      <c r="B68" s="10"/>
      <c r="C68" s="85"/>
      <c r="D68" s="98"/>
      <c r="E68" s="84"/>
      <c r="F68" s="86"/>
      <c r="G68" s="83"/>
      <c r="H68" s="87"/>
      <c r="I68" s="88"/>
      <c r="J68" s="80" t="str">
        <f>IFERROR(VLOOKUP($E68,BD!$A$4:$AC$61,29,FALSE),"")</f>
        <v/>
      </c>
      <c r="K68" s="89" t="str">
        <f>IFERROR(IF(C68="","",VLOOKUP($E68,BD!$A$4:$AC$61,IF(C68=2017,20,IF(C68=2018,21,IF(C68=2019,22,IF(C68=2020,23,IF(C68=2021,24,IF(C68=2022,25,IF(C68=2023,26,27))))))),FALSE)),"")</f>
        <v/>
      </c>
      <c r="L68" s="90" t="str">
        <f>IFERROR(VLOOKUP($E68,BD!$A$4:$AC$61,28,FALSE),"")</f>
        <v/>
      </c>
      <c r="M68" s="51" t="str">
        <f t="shared" si="5"/>
        <v/>
      </c>
      <c r="N68" s="91" t="str">
        <f>IFERROR(VLOOKUP($E68,BD!$A$4:$AC$61,IF(D68="Vehicular (incluyendo montacargas)",5,IF(D68="Ferroviario (Diésel)",8,IF(D68="Marítimo",11,IF(D68="Maquinaria agrícola (Diésel y gasolinas)",14,17)))),FALSE),"")</f>
        <v/>
      </c>
      <c r="O68" s="91" t="str">
        <f>IFERROR(VLOOKUP($E68,BD!$A$4:$AC$61,IF(D68="Vehicular (incluyendo montacargas)",6,IF(D68="Ferroviario (Diésel)",9,IF(D68="Marítimo",12,IF(D68="Maquinaria agrícola (Diésel y gasolinas)",15,18)))),FALSE),"")</f>
        <v/>
      </c>
      <c r="P68" s="91" t="str">
        <f>IFERROR(VLOOKUP($E68,BD!$A$4:$AC$61,IF(D68="Vehicular (incluyendo montacargas)",7,IF(D68="Ferroviario (Diésel)",10,IF(D68="Marítimo",13,IF(D68="Maquinaria agrícola (Diésel y gasolinas)",16,19)))),FALSE),"")</f>
        <v/>
      </c>
      <c r="Q68" s="51" t="str">
        <f t="shared" si="6"/>
        <v/>
      </c>
      <c r="R68" s="51" t="str">
        <f t="shared" si="7"/>
        <v/>
      </c>
      <c r="S68" s="51" t="str">
        <f t="shared" si="8"/>
        <v/>
      </c>
      <c r="T68" s="92" t="str">
        <f t="shared" si="9"/>
        <v/>
      </c>
      <c r="U68" s="9">
        <f t="shared" si="10"/>
        <v>0</v>
      </c>
    </row>
    <row r="69" spans="1:21">
      <c r="A69" s="95">
        <v>60</v>
      </c>
      <c r="B69" s="10"/>
      <c r="C69" s="85"/>
      <c r="D69" s="98"/>
      <c r="E69" s="84"/>
      <c r="F69" s="86"/>
      <c r="G69" s="83"/>
      <c r="H69" s="87"/>
      <c r="I69" s="88"/>
      <c r="J69" s="80" t="str">
        <f>IFERROR(VLOOKUP($E69,BD!$A$4:$AC$61,29,FALSE),"")</f>
        <v/>
      </c>
      <c r="K69" s="89" t="str">
        <f>IFERROR(IF(C69="","",VLOOKUP($E69,BD!$A$4:$AC$61,IF(C69=2017,20,IF(C69=2018,21,IF(C69=2019,22,IF(C69=2020,23,IF(C69=2021,24,IF(C69=2022,25,IF(C69=2023,26,27))))))),FALSE)),"")</f>
        <v/>
      </c>
      <c r="L69" s="90" t="str">
        <f>IFERROR(VLOOKUP($E69,BD!$A$4:$AC$61,28,FALSE),"")</f>
        <v/>
      </c>
      <c r="M69" s="51" t="str">
        <f t="shared" si="5"/>
        <v/>
      </c>
      <c r="N69" s="91" t="str">
        <f>IFERROR(VLOOKUP($E69,BD!$A$4:$AC$61,IF(D69="Vehicular (incluyendo montacargas)",5,IF(D69="Ferroviario (Diésel)",8,IF(D69="Marítimo",11,IF(D69="Maquinaria agrícola (Diésel y gasolinas)",14,17)))),FALSE),"")</f>
        <v/>
      </c>
      <c r="O69" s="91" t="str">
        <f>IFERROR(VLOOKUP($E69,BD!$A$4:$AC$61,IF(D69="Vehicular (incluyendo montacargas)",6,IF(D69="Ferroviario (Diésel)",9,IF(D69="Marítimo",12,IF(D69="Maquinaria agrícola (Diésel y gasolinas)",15,18)))),FALSE),"")</f>
        <v/>
      </c>
      <c r="P69" s="91" t="str">
        <f>IFERROR(VLOOKUP($E69,BD!$A$4:$AC$61,IF(D69="Vehicular (incluyendo montacargas)",7,IF(D69="Ferroviario (Diésel)",10,IF(D69="Marítimo",13,IF(D69="Maquinaria agrícola (Diésel y gasolinas)",16,19)))),FALSE),"")</f>
        <v/>
      </c>
      <c r="Q69" s="51" t="str">
        <f t="shared" si="6"/>
        <v/>
      </c>
      <c r="R69" s="51" t="str">
        <f t="shared" si="7"/>
        <v/>
      </c>
      <c r="S69" s="51" t="str">
        <f t="shared" si="8"/>
        <v/>
      </c>
      <c r="T69" s="92" t="str">
        <f t="shared" si="9"/>
        <v/>
      </c>
      <c r="U69" s="9">
        <f t="shared" si="10"/>
        <v>0</v>
      </c>
    </row>
    <row r="70" spans="1:21">
      <c r="A70" s="95">
        <v>61</v>
      </c>
      <c r="B70" s="10"/>
      <c r="C70" s="85"/>
      <c r="D70" s="98"/>
      <c r="E70" s="84"/>
      <c r="F70" s="86"/>
      <c r="G70" s="83"/>
      <c r="H70" s="87"/>
      <c r="I70" s="88"/>
      <c r="J70" s="80" t="str">
        <f>IFERROR(VLOOKUP($E70,BD!$A$4:$AC$61,29,FALSE),"")</f>
        <v/>
      </c>
      <c r="K70" s="89" t="str">
        <f>IFERROR(IF(C70="","",VLOOKUP($E70,BD!$A$4:$AC$61,IF(C70=2017,20,IF(C70=2018,21,IF(C70=2019,22,IF(C70=2020,23,IF(C70=2021,24,IF(C70=2022,25,IF(C70=2023,26,27))))))),FALSE)),"")</f>
        <v/>
      </c>
      <c r="L70" s="90" t="str">
        <f>IFERROR(VLOOKUP($E70,BD!$A$4:$AC$61,28,FALSE),"")</f>
        <v/>
      </c>
      <c r="M70" s="51" t="str">
        <f t="shared" si="5"/>
        <v/>
      </c>
      <c r="N70" s="91" t="str">
        <f>IFERROR(VLOOKUP($E70,BD!$A$4:$AC$61,IF(D70="Vehicular (incluyendo montacargas)",5,IF(D70="Ferroviario (Diésel)",8,IF(D70="Marítimo",11,IF(D70="Maquinaria agrícola (Diésel y gasolinas)",14,17)))),FALSE),"")</f>
        <v/>
      </c>
      <c r="O70" s="91" t="str">
        <f>IFERROR(VLOOKUP($E70,BD!$A$4:$AC$61,IF(D70="Vehicular (incluyendo montacargas)",6,IF(D70="Ferroviario (Diésel)",9,IF(D70="Marítimo",12,IF(D70="Maquinaria agrícola (Diésel y gasolinas)",15,18)))),FALSE),"")</f>
        <v/>
      </c>
      <c r="P70" s="91" t="str">
        <f>IFERROR(VLOOKUP($E70,BD!$A$4:$AC$61,IF(D70="Vehicular (incluyendo montacargas)",7,IF(D70="Ferroviario (Diésel)",10,IF(D70="Marítimo",13,IF(D70="Maquinaria agrícola (Diésel y gasolinas)",16,19)))),FALSE),"")</f>
        <v/>
      </c>
      <c r="Q70" s="51" t="str">
        <f t="shared" si="6"/>
        <v/>
      </c>
      <c r="R70" s="51" t="str">
        <f t="shared" si="7"/>
        <v/>
      </c>
      <c r="S70" s="51" t="str">
        <f t="shared" si="8"/>
        <v/>
      </c>
      <c r="T70" s="92" t="str">
        <f t="shared" si="9"/>
        <v/>
      </c>
      <c r="U70" s="9">
        <f t="shared" si="10"/>
        <v>0</v>
      </c>
    </row>
    <row r="71" spans="1:21">
      <c r="A71" s="95">
        <v>62</v>
      </c>
      <c r="B71" s="10"/>
      <c r="C71" s="85"/>
      <c r="D71" s="98"/>
      <c r="E71" s="84"/>
      <c r="F71" s="86"/>
      <c r="G71" s="83"/>
      <c r="H71" s="87"/>
      <c r="I71" s="88"/>
      <c r="J71" s="80" t="str">
        <f>IFERROR(VLOOKUP($E71,BD!$A$4:$AC$61,29,FALSE),"")</f>
        <v/>
      </c>
      <c r="K71" s="89" t="str">
        <f>IFERROR(IF(C71="","",VLOOKUP($E71,BD!$A$4:$AC$61,IF(C71=2017,20,IF(C71=2018,21,IF(C71=2019,22,IF(C71=2020,23,IF(C71=2021,24,IF(C71=2022,25,IF(C71=2023,26,27))))))),FALSE)),"")</f>
        <v/>
      </c>
      <c r="L71" s="90" t="str">
        <f>IFERROR(VLOOKUP($E71,BD!$A$4:$AC$61,28,FALSE),"")</f>
        <v/>
      </c>
      <c r="M71" s="51" t="str">
        <f t="shared" si="5"/>
        <v/>
      </c>
      <c r="N71" s="91" t="str">
        <f>IFERROR(VLOOKUP($E71,BD!$A$4:$AC$61,IF(D71="Vehicular (incluyendo montacargas)",5,IF(D71="Ferroviario (Diésel)",8,IF(D71="Marítimo",11,IF(D71="Maquinaria agrícola (Diésel y gasolinas)",14,17)))),FALSE),"")</f>
        <v/>
      </c>
      <c r="O71" s="91" t="str">
        <f>IFERROR(VLOOKUP($E71,BD!$A$4:$AC$61,IF(D71="Vehicular (incluyendo montacargas)",6,IF(D71="Ferroviario (Diésel)",9,IF(D71="Marítimo",12,IF(D71="Maquinaria agrícola (Diésel y gasolinas)",15,18)))),FALSE),"")</f>
        <v/>
      </c>
      <c r="P71" s="91" t="str">
        <f>IFERROR(VLOOKUP($E71,BD!$A$4:$AC$61,IF(D71="Vehicular (incluyendo montacargas)",7,IF(D71="Ferroviario (Diésel)",10,IF(D71="Marítimo",13,IF(D71="Maquinaria agrícola (Diésel y gasolinas)",16,19)))),FALSE),"")</f>
        <v/>
      </c>
      <c r="Q71" s="51" t="str">
        <f t="shared" si="6"/>
        <v/>
      </c>
      <c r="R71" s="51" t="str">
        <f t="shared" si="7"/>
        <v/>
      </c>
      <c r="S71" s="51" t="str">
        <f t="shared" si="8"/>
        <v/>
      </c>
      <c r="T71" s="92" t="str">
        <f t="shared" si="9"/>
        <v/>
      </c>
      <c r="U71" s="9">
        <f t="shared" si="10"/>
        <v>0</v>
      </c>
    </row>
    <row r="72" spans="1:21">
      <c r="A72" s="95">
        <v>63</v>
      </c>
      <c r="B72" s="10"/>
      <c r="C72" s="85"/>
      <c r="D72" s="98"/>
      <c r="E72" s="84"/>
      <c r="F72" s="86"/>
      <c r="G72" s="83"/>
      <c r="H72" s="87"/>
      <c r="I72" s="88"/>
      <c r="J72" s="80" t="str">
        <f>IFERROR(VLOOKUP($E72,BD!$A$4:$AC$61,29,FALSE),"")</f>
        <v/>
      </c>
      <c r="K72" s="89" t="str">
        <f>IFERROR(IF(C72="","",VLOOKUP($E72,BD!$A$4:$AC$61,IF(C72=2017,20,IF(C72=2018,21,IF(C72=2019,22,IF(C72=2020,23,IF(C72=2021,24,IF(C72=2022,25,IF(C72=2023,26,27))))))),FALSE)),"")</f>
        <v/>
      </c>
      <c r="L72" s="90" t="str">
        <f>IFERROR(VLOOKUP($E72,BD!$A$4:$AC$61,28,FALSE),"")</f>
        <v/>
      </c>
      <c r="M72" s="51" t="str">
        <f t="shared" si="5"/>
        <v/>
      </c>
      <c r="N72" s="91" t="str">
        <f>IFERROR(VLOOKUP($E72,BD!$A$4:$AC$61,IF(D72="Vehicular (incluyendo montacargas)",5,IF(D72="Ferroviario (Diésel)",8,IF(D72="Marítimo",11,IF(D72="Maquinaria agrícola (Diésel y gasolinas)",14,17)))),FALSE),"")</f>
        <v/>
      </c>
      <c r="O72" s="91" t="str">
        <f>IFERROR(VLOOKUP($E72,BD!$A$4:$AC$61,IF(D72="Vehicular (incluyendo montacargas)",6,IF(D72="Ferroviario (Diésel)",9,IF(D72="Marítimo",12,IF(D72="Maquinaria agrícola (Diésel y gasolinas)",15,18)))),FALSE),"")</f>
        <v/>
      </c>
      <c r="P72" s="91" t="str">
        <f>IFERROR(VLOOKUP($E72,BD!$A$4:$AC$61,IF(D72="Vehicular (incluyendo montacargas)",7,IF(D72="Ferroviario (Diésel)",10,IF(D72="Marítimo",13,IF(D72="Maquinaria agrícola (Diésel y gasolinas)",16,19)))),FALSE),"")</f>
        <v/>
      </c>
      <c r="Q72" s="51" t="str">
        <f t="shared" si="6"/>
        <v/>
      </c>
      <c r="R72" s="51" t="str">
        <f t="shared" si="7"/>
        <v/>
      </c>
      <c r="S72" s="51" t="str">
        <f t="shared" si="8"/>
        <v/>
      </c>
      <c r="T72" s="92" t="str">
        <f t="shared" si="9"/>
        <v/>
      </c>
      <c r="U72" s="9">
        <f t="shared" si="10"/>
        <v>0</v>
      </c>
    </row>
    <row r="73" spans="1:21">
      <c r="A73" s="95">
        <v>64</v>
      </c>
      <c r="B73" s="10"/>
      <c r="C73" s="85"/>
      <c r="D73" s="98"/>
      <c r="E73" s="84"/>
      <c r="F73" s="86"/>
      <c r="G73" s="83"/>
      <c r="H73" s="87"/>
      <c r="I73" s="88"/>
      <c r="J73" s="80" t="str">
        <f>IFERROR(VLOOKUP($E73,BD!$A$4:$AC$61,29,FALSE),"")</f>
        <v/>
      </c>
      <c r="K73" s="89" t="str">
        <f>IFERROR(IF(C73="","",VLOOKUP($E73,BD!$A$4:$AC$61,IF(C73=2017,20,IF(C73=2018,21,IF(C73=2019,22,IF(C73=2020,23,IF(C73=2021,24,IF(C73=2022,25,IF(C73=2023,26,27))))))),FALSE)),"")</f>
        <v/>
      </c>
      <c r="L73" s="90" t="str">
        <f>IFERROR(VLOOKUP($E73,BD!$A$4:$AC$61,28,FALSE),"")</f>
        <v/>
      </c>
      <c r="M73" s="51" t="str">
        <f t="shared" si="5"/>
        <v/>
      </c>
      <c r="N73" s="91" t="str">
        <f>IFERROR(VLOOKUP($E73,BD!$A$4:$AC$61,IF(D73="Vehicular (incluyendo montacargas)",5,IF(D73="Ferroviario (Diésel)",8,IF(D73="Marítimo",11,IF(D73="Maquinaria agrícola (Diésel y gasolinas)",14,17)))),FALSE),"")</f>
        <v/>
      </c>
      <c r="O73" s="91" t="str">
        <f>IFERROR(VLOOKUP($E73,BD!$A$4:$AC$61,IF(D73="Vehicular (incluyendo montacargas)",6,IF(D73="Ferroviario (Diésel)",9,IF(D73="Marítimo",12,IF(D73="Maquinaria agrícola (Diésel y gasolinas)",15,18)))),FALSE),"")</f>
        <v/>
      </c>
      <c r="P73" s="91" t="str">
        <f>IFERROR(VLOOKUP($E73,BD!$A$4:$AC$61,IF(D73="Vehicular (incluyendo montacargas)",7,IF(D73="Ferroviario (Diésel)",10,IF(D73="Marítimo",13,IF(D73="Maquinaria agrícola (Diésel y gasolinas)",16,19)))),FALSE),"")</f>
        <v/>
      </c>
      <c r="Q73" s="51" t="str">
        <f t="shared" si="6"/>
        <v/>
      </c>
      <c r="R73" s="51" t="str">
        <f t="shared" si="7"/>
        <v/>
      </c>
      <c r="S73" s="51" t="str">
        <f t="shared" si="8"/>
        <v/>
      </c>
      <c r="T73" s="92" t="str">
        <f t="shared" si="9"/>
        <v/>
      </c>
      <c r="U73" s="9">
        <f t="shared" si="10"/>
        <v>0</v>
      </c>
    </row>
    <row r="74" spans="1:21">
      <c r="A74" s="95">
        <v>65</v>
      </c>
      <c r="B74" s="10"/>
      <c r="C74" s="85"/>
      <c r="D74" s="98"/>
      <c r="E74" s="84"/>
      <c r="F74" s="86"/>
      <c r="G74" s="83"/>
      <c r="H74" s="87"/>
      <c r="I74" s="88"/>
      <c r="J74" s="80" t="str">
        <f>IFERROR(VLOOKUP($E74,BD!$A$4:$AC$61,29,FALSE),"")</f>
        <v/>
      </c>
      <c r="K74" s="89" t="str">
        <f>IFERROR(IF(C74="","",VLOOKUP($E74,BD!$A$4:$AC$61,IF(C74=2017,20,IF(C74=2018,21,IF(C74=2019,22,IF(C74=2020,23,IF(C74=2021,24,IF(C74=2022,25,IF(C74=2023,26,27))))))),FALSE)),"")</f>
        <v/>
      </c>
      <c r="L74" s="90" t="str">
        <f>IFERROR(VLOOKUP($E74,BD!$A$4:$AC$61,28,FALSE),"")</f>
        <v/>
      </c>
      <c r="M74" s="51" t="str">
        <f t="shared" si="5"/>
        <v/>
      </c>
      <c r="N74" s="91" t="str">
        <f>IFERROR(VLOOKUP($E74,BD!$A$4:$AC$61,IF(D74="Vehicular (incluyendo montacargas)",5,IF(D74="Ferroviario (Diésel)",8,IF(D74="Marítimo",11,IF(D74="Maquinaria agrícola (Diésel y gasolinas)",14,17)))),FALSE),"")</f>
        <v/>
      </c>
      <c r="O74" s="91" t="str">
        <f>IFERROR(VLOOKUP($E74,BD!$A$4:$AC$61,IF(D74="Vehicular (incluyendo montacargas)",6,IF(D74="Ferroviario (Diésel)",9,IF(D74="Marítimo",12,IF(D74="Maquinaria agrícola (Diésel y gasolinas)",15,18)))),FALSE),"")</f>
        <v/>
      </c>
      <c r="P74" s="91" t="str">
        <f>IFERROR(VLOOKUP($E74,BD!$A$4:$AC$61,IF(D74="Vehicular (incluyendo montacargas)",7,IF(D74="Ferroviario (Diésel)",10,IF(D74="Marítimo",13,IF(D74="Maquinaria agrícola (Diésel y gasolinas)",16,19)))),FALSE),"")</f>
        <v/>
      </c>
      <c r="Q74" s="51" t="str">
        <f t="shared" si="6"/>
        <v/>
      </c>
      <c r="R74" s="51" t="str">
        <f t="shared" si="7"/>
        <v/>
      </c>
      <c r="S74" s="51" t="str">
        <f t="shared" si="8"/>
        <v/>
      </c>
      <c r="T74" s="92" t="str">
        <f t="shared" si="9"/>
        <v/>
      </c>
      <c r="U74" s="9">
        <f t="shared" ref="U74:U109" si="11">IF(COUNTA(G74),1,0)+IF(COUNTA(H74),2,0)+IF(COUNTA(I74),4,0)</f>
        <v>0</v>
      </c>
    </row>
    <row r="75" spans="1:21">
      <c r="A75" s="95">
        <v>66</v>
      </c>
      <c r="B75" s="10"/>
      <c r="C75" s="85"/>
      <c r="D75" s="98"/>
      <c r="E75" s="84"/>
      <c r="F75" s="86"/>
      <c r="G75" s="83"/>
      <c r="H75" s="87"/>
      <c r="I75" s="88"/>
      <c r="J75" s="80" t="str">
        <f>IFERROR(VLOOKUP($E75,BD!$A$4:$AC$61,29,FALSE),"")</f>
        <v/>
      </c>
      <c r="K75" s="89" t="str">
        <f>IFERROR(IF(C75="","",VLOOKUP($E75,BD!$A$4:$AC$61,IF(C75=2017,20,IF(C75=2018,21,IF(C75=2019,22,IF(C75=2020,23,IF(C75=2021,24,IF(C75=2022,25,IF(C75=2023,26,27))))))),FALSE)),"")</f>
        <v/>
      </c>
      <c r="L75" s="90" t="str">
        <f>IFERROR(VLOOKUP($E75,BD!$A$4:$AC$61,28,FALSE),"")</f>
        <v/>
      </c>
      <c r="M75" s="51" t="str">
        <f t="shared" ref="M75:M109" si="12">IFERROR(IF(OR(U75=1,U75=2,U75=4),IF(L75="MJ/bl",IF(U75=4,IF(I75="KJ",F75/1000,F75),IF(U75=2,IF(H75="L",F75/158.9873*K75,F75/0.1589873*K75),IF(G75="KG",F75/J75/0.1589873*K75,F75*1000/J75/0.1589873*K75))),IF(L75="MJ/m3",IF(U75=4,IF(I75="KJ",F75/1000,F75),IF(U75=2,IF(H75="L",F75/1000*K75,F75*K75),IF(G75="Kg",F75/J75*K75,F75*1000/J75*K75))),IF(U75=4,IF(I75="KJ",F75/1000,F75),IF(U75=2,IF(H75="L",F75*J75/1000/1000*K75,F75*J75*K75/1000),IF(G75="Kg",F75/1000*K75,F75*K75))))),""),"")</f>
        <v/>
      </c>
      <c r="N75" s="91" t="str">
        <f>IFERROR(VLOOKUP($E75,BD!$A$4:$AC$61,IF(D75="Vehicular (incluyendo montacargas)",5,IF(D75="Ferroviario (Diésel)",8,IF(D75="Marítimo",11,IF(D75="Maquinaria agrícola (Diésel y gasolinas)",14,17)))),FALSE),"")</f>
        <v/>
      </c>
      <c r="O75" s="91" t="str">
        <f>IFERROR(VLOOKUP($E75,BD!$A$4:$AC$61,IF(D75="Vehicular (incluyendo montacargas)",6,IF(D75="Ferroviario (Diésel)",9,IF(D75="Marítimo",12,IF(D75="Maquinaria agrícola (Diésel y gasolinas)",15,18)))),FALSE),"")</f>
        <v/>
      </c>
      <c r="P75" s="91" t="str">
        <f>IFERROR(VLOOKUP($E75,BD!$A$4:$AC$61,IF(D75="Vehicular (incluyendo montacargas)",7,IF(D75="Ferroviario (Diésel)",10,IF(D75="Marítimo",13,IF(D75="Maquinaria agrícola (Diésel y gasolinas)",16,19)))),FALSE),"")</f>
        <v/>
      </c>
      <c r="Q75" s="51" t="str">
        <f t="shared" ref="Q75:Q109" si="13">IFERROR($M75*N75,"")</f>
        <v/>
      </c>
      <c r="R75" s="51" t="str">
        <f t="shared" ref="R75:R109" si="14">IFERROR($M75*O75,"")</f>
        <v/>
      </c>
      <c r="S75" s="51" t="str">
        <f t="shared" ref="S75:S109" si="15">IFERROR($M75*P75,"")</f>
        <v/>
      </c>
      <c r="T75" s="92" t="str">
        <f t="shared" ref="T75:T109" si="16">IFERROR(Q75+(R75*28/1000)+(S75*265/1000),"")</f>
        <v/>
      </c>
      <c r="U75" s="9">
        <f t="shared" si="11"/>
        <v>0</v>
      </c>
    </row>
    <row r="76" spans="1:21">
      <c r="A76" s="95">
        <v>67</v>
      </c>
      <c r="B76" s="10"/>
      <c r="C76" s="85"/>
      <c r="D76" s="98"/>
      <c r="E76" s="84"/>
      <c r="F76" s="86"/>
      <c r="G76" s="83"/>
      <c r="H76" s="87"/>
      <c r="I76" s="88"/>
      <c r="J76" s="80" t="str">
        <f>IFERROR(VLOOKUP($E76,BD!$A$4:$AC$61,29,FALSE),"")</f>
        <v/>
      </c>
      <c r="K76" s="89" t="str">
        <f>IFERROR(IF(C76="","",VLOOKUP($E76,BD!$A$4:$AC$61,IF(C76=2017,20,IF(C76=2018,21,IF(C76=2019,22,IF(C76=2020,23,IF(C76=2021,24,IF(C76=2022,25,IF(C76=2023,26,27))))))),FALSE)),"")</f>
        <v/>
      </c>
      <c r="L76" s="90" t="str">
        <f>IFERROR(VLOOKUP($E76,BD!$A$4:$AC$61,28,FALSE),"")</f>
        <v/>
      </c>
      <c r="M76" s="51" t="str">
        <f t="shared" si="12"/>
        <v/>
      </c>
      <c r="N76" s="91" t="str">
        <f>IFERROR(VLOOKUP($E76,BD!$A$4:$AC$61,IF(D76="Vehicular (incluyendo montacargas)",5,IF(D76="Ferroviario (Diésel)",8,IF(D76="Marítimo",11,IF(D76="Maquinaria agrícola (Diésel y gasolinas)",14,17)))),FALSE),"")</f>
        <v/>
      </c>
      <c r="O76" s="91" t="str">
        <f>IFERROR(VLOOKUP($E76,BD!$A$4:$AC$61,IF(D76="Vehicular (incluyendo montacargas)",6,IF(D76="Ferroviario (Diésel)",9,IF(D76="Marítimo",12,IF(D76="Maquinaria agrícola (Diésel y gasolinas)",15,18)))),FALSE),"")</f>
        <v/>
      </c>
      <c r="P76" s="91" t="str">
        <f>IFERROR(VLOOKUP($E76,BD!$A$4:$AC$61,IF(D76="Vehicular (incluyendo montacargas)",7,IF(D76="Ferroviario (Diésel)",10,IF(D76="Marítimo",13,IF(D76="Maquinaria agrícola (Diésel y gasolinas)",16,19)))),FALSE),"")</f>
        <v/>
      </c>
      <c r="Q76" s="51" t="str">
        <f t="shared" si="13"/>
        <v/>
      </c>
      <c r="R76" s="51" t="str">
        <f t="shared" si="14"/>
        <v/>
      </c>
      <c r="S76" s="51" t="str">
        <f t="shared" si="15"/>
        <v/>
      </c>
      <c r="T76" s="92" t="str">
        <f t="shared" si="16"/>
        <v/>
      </c>
      <c r="U76" s="9">
        <f t="shared" si="11"/>
        <v>0</v>
      </c>
    </row>
    <row r="77" spans="1:21">
      <c r="A77" s="95">
        <v>68</v>
      </c>
      <c r="B77" s="10"/>
      <c r="C77" s="85"/>
      <c r="D77" s="98"/>
      <c r="E77" s="84"/>
      <c r="F77" s="86"/>
      <c r="G77" s="83"/>
      <c r="H77" s="87"/>
      <c r="I77" s="88"/>
      <c r="J77" s="80" t="str">
        <f>IFERROR(VLOOKUP($E77,BD!$A$4:$AC$61,29,FALSE),"")</f>
        <v/>
      </c>
      <c r="K77" s="89" t="str">
        <f>IFERROR(IF(C77="","",VLOOKUP($E77,BD!$A$4:$AC$61,IF(C77=2017,20,IF(C77=2018,21,IF(C77=2019,22,IF(C77=2020,23,IF(C77=2021,24,IF(C77=2022,25,IF(C77=2023,26,27))))))),FALSE)),"")</f>
        <v/>
      </c>
      <c r="L77" s="90" t="str">
        <f>IFERROR(VLOOKUP($E77,BD!$A$4:$AC$61,28,FALSE),"")</f>
        <v/>
      </c>
      <c r="M77" s="51" t="str">
        <f t="shared" si="12"/>
        <v/>
      </c>
      <c r="N77" s="91" t="str">
        <f>IFERROR(VLOOKUP($E77,BD!$A$4:$AC$61,IF(D77="Vehicular (incluyendo montacargas)",5,IF(D77="Ferroviario (Diésel)",8,IF(D77="Marítimo",11,IF(D77="Maquinaria agrícola (Diésel y gasolinas)",14,17)))),FALSE),"")</f>
        <v/>
      </c>
      <c r="O77" s="91" t="str">
        <f>IFERROR(VLOOKUP($E77,BD!$A$4:$AC$61,IF(D77="Vehicular (incluyendo montacargas)",6,IF(D77="Ferroviario (Diésel)",9,IF(D77="Marítimo",12,IF(D77="Maquinaria agrícola (Diésel y gasolinas)",15,18)))),FALSE),"")</f>
        <v/>
      </c>
      <c r="P77" s="91" t="str">
        <f>IFERROR(VLOOKUP($E77,BD!$A$4:$AC$61,IF(D77="Vehicular (incluyendo montacargas)",7,IF(D77="Ferroviario (Diésel)",10,IF(D77="Marítimo",13,IF(D77="Maquinaria agrícola (Diésel y gasolinas)",16,19)))),FALSE),"")</f>
        <v/>
      </c>
      <c r="Q77" s="51" t="str">
        <f t="shared" si="13"/>
        <v/>
      </c>
      <c r="R77" s="51" t="str">
        <f t="shared" si="14"/>
        <v/>
      </c>
      <c r="S77" s="51" t="str">
        <f t="shared" si="15"/>
        <v/>
      </c>
      <c r="T77" s="92" t="str">
        <f t="shared" si="16"/>
        <v/>
      </c>
      <c r="U77" s="9">
        <f t="shared" si="11"/>
        <v>0</v>
      </c>
    </row>
    <row r="78" spans="1:21">
      <c r="A78" s="95">
        <v>69</v>
      </c>
      <c r="B78" s="10"/>
      <c r="C78" s="85"/>
      <c r="D78" s="98"/>
      <c r="E78" s="84"/>
      <c r="F78" s="86"/>
      <c r="G78" s="83"/>
      <c r="H78" s="87"/>
      <c r="I78" s="88"/>
      <c r="J78" s="80" t="str">
        <f>IFERROR(VLOOKUP($E78,BD!$A$4:$AC$61,29,FALSE),"")</f>
        <v/>
      </c>
      <c r="K78" s="89" t="str">
        <f>IFERROR(IF(C78="","",VLOOKUP($E78,BD!$A$4:$AC$61,IF(C78=2017,20,IF(C78=2018,21,IF(C78=2019,22,IF(C78=2020,23,IF(C78=2021,24,IF(C78=2022,25,IF(C78=2023,26,27))))))),FALSE)),"")</f>
        <v/>
      </c>
      <c r="L78" s="90" t="str">
        <f>IFERROR(VLOOKUP($E78,BD!$A$4:$AC$61,28,FALSE),"")</f>
        <v/>
      </c>
      <c r="M78" s="51" t="str">
        <f t="shared" si="12"/>
        <v/>
      </c>
      <c r="N78" s="91" t="str">
        <f>IFERROR(VLOOKUP($E78,BD!$A$4:$AC$61,IF(D78="Vehicular (incluyendo montacargas)",5,IF(D78="Ferroviario (Diésel)",8,IF(D78="Marítimo",11,IF(D78="Maquinaria agrícola (Diésel y gasolinas)",14,17)))),FALSE),"")</f>
        <v/>
      </c>
      <c r="O78" s="91" t="str">
        <f>IFERROR(VLOOKUP($E78,BD!$A$4:$AC$61,IF(D78="Vehicular (incluyendo montacargas)",6,IF(D78="Ferroviario (Diésel)",9,IF(D78="Marítimo",12,IF(D78="Maquinaria agrícola (Diésel y gasolinas)",15,18)))),FALSE),"")</f>
        <v/>
      </c>
      <c r="P78" s="91" t="str">
        <f>IFERROR(VLOOKUP($E78,BD!$A$4:$AC$61,IF(D78="Vehicular (incluyendo montacargas)",7,IF(D78="Ferroviario (Diésel)",10,IF(D78="Marítimo",13,IF(D78="Maquinaria agrícola (Diésel y gasolinas)",16,19)))),FALSE),"")</f>
        <v/>
      </c>
      <c r="Q78" s="51" t="str">
        <f t="shared" si="13"/>
        <v/>
      </c>
      <c r="R78" s="51" t="str">
        <f t="shared" si="14"/>
        <v/>
      </c>
      <c r="S78" s="51" t="str">
        <f t="shared" si="15"/>
        <v/>
      </c>
      <c r="T78" s="92" t="str">
        <f t="shared" si="16"/>
        <v/>
      </c>
      <c r="U78" s="9">
        <f t="shared" si="11"/>
        <v>0</v>
      </c>
    </row>
    <row r="79" spans="1:21">
      <c r="A79" s="95">
        <v>70</v>
      </c>
      <c r="B79" s="10"/>
      <c r="C79" s="85"/>
      <c r="D79" s="98"/>
      <c r="E79" s="84"/>
      <c r="F79" s="86"/>
      <c r="G79" s="83"/>
      <c r="H79" s="87"/>
      <c r="I79" s="88"/>
      <c r="J79" s="80" t="str">
        <f>IFERROR(VLOOKUP($E79,BD!$A$4:$AC$61,29,FALSE),"")</f>
        <v/>
      </c>
      <c r="K79" s="89" t="str">
        <f>IFERROR(IF(C79="","",VLOOKUP($E79,BD!$A$4:$AC$61,IF(C79=2017,20,IF(C79=2018,21,IF(C79=2019,22,IF(C79=2020,23,IF(C79=2021,24,IF(C79=2022,25,IF(C79=2023,26,27))))))),FALSE)),"")</f>
        <v/>
      </c>
      <c r="L79" s="90" t="str">
        <f>IFERROR(VLOOKUP($E79,BD!$A$4:$AC$61,28,FALSE),"")</f>
        <v/>
      </c>
      <c r="M79" s="51" t="str">
        <f t="shared" si="12"/>
        <v/>
      </c>
      <c r="N79" s="91" t="str">
        <f>IFERROR(VLOOKUP($E79,BD!$A$4:$AC$61,IF(D79="Vehicular (incluyendo montacargas)",5,IF(D79="Ferroviario (Diésel)",8,IF(D79="Marítimo",11,IF(D79="Maquinaria agrícola (Diésel y gasolinas)",14,17)))),FALSE),"")</f>
        <v/>
      </c>
      <c r="O79" s="91" t="str">
        <f>IFERROR(VLOOKUP($E79,BD!$A$4:$AC$61,IF(D79="Vehicular (incluyendo montacargas)",6,IF(D79="Ferroviario (Diésel)",9,IF(D79="Marítimo",12,IF(D79="Maquinaria agrícola (Diésel y gasolinas)",15,18)))),FALSE),"")</f>
        <v/>
      </c>
      <c r="P79" s="91" t="str">
        <f>IFERROR(VLOOKUP($E79,BD!$A$4:$AC$61,IF(D79="Vehicular (incluyendo montacargas)",7,IF(D79="Ferroviario (Diésel)",10,IF(D79="Marítimo",13,IF(D79="Maquinaria agrícola (Diésel y gasolinas)",16,19)))),FALSE),"")</f>
        <v/>
      </c>
      <c r="Q79" s="51" t="str">
        <f t="shared" si="13"/>
        <v/>
      </c>
      <c r="R79" s="51" t="str">
        <f t="shared" si="14"/>
        <v/>
      </c>
      <c r="S79" s="51" t="str">
        <f t="shared" si="15"/>
        <v/>
      </c>
      <c r="T79" s="92" t="str">
        <f t="shared" si="16"/>
        <v/>
      </c>
      <c r="U79" s="9">
        <f t="shared" si="11"/>
        <v>0</v>
      </c>
    </row>
    <row r="80" spans="1:21">
      <c r="A80" s="95">
        <v>71</v>
      </c>
      <c r="B80" s="10"/>
      <c r="C80" s="85"/>
      <c r="D80" s="98"/>
      <c r="E80" s="84"/>
      <c r="F80" s="86"/>
      <c r="G80" s="83"/>
      <c r="H80" s="87"/>
      <c r="I80" s="88"/>
      <c r="J80" s="80" t="str">
        <f>IFERROR(VLOOKUP($E80,BD!$A$4:$AC$61,29,FALSE),"")</f>
        <v/>
      </c>
      <c r="K80" s="89" t="str">
        <f>IFERROR(IF(C80="","",VLOOKUP($E80,BD!$A$4:$AC$61,IF(C80=2017,20,IF(C80=2018,21,IF(C80=2019,22,IF(C80=2020,23,IF(C80=2021,24,IF(C80=2022,25,IF(C80=2023,26,27))))))),FALSE)),"")</f>
        <v/>
      </c>
      <c r="L80" s="90" t="str">
        <f>IFERROR(VLOOKUP($E80,BD!$A$4:$AC$61,28,FALSE),"")</f>
        <v/>
      </c>
      <c r="M80" s="51" t="str">
        <f t="shared" si="12"/>
        <v/>
      </c>
      <c r="N80" s="91" t="str">
        <f>IFERROR(VLOOKUP($E80,BD!$A$4:$AC$61,IF(D80="Vehicular (incluyendo montacargas)",5,IF(D80="Ferroviario (Diésel)",8,IF(D80="Marítimo",11,IF(D80="Maquinaria agrícola (Diésel y gasolinas)",14,17)))),FALSE),"")</f>
        <v/>
      </c>
      <c r="O80" s="91" t="str">
        <f>IFERROR(VLOOKUP($E80,BD!$A$4:$AC$61,IF(D80="Vehicular (incluyendo montacargas)",6,IF(D80="Ferroviario (Diésel)",9,IF(D80="Marítimo",12,IF(D80="Maquinaria agrícola (Diésel y gasolinas)",15,18)))),FALSE),"")</f>
        <v/>
      </c>
      <c r="P80" s="91" t="str">
        <f>IFERROR(VLOOKUP($E80,BD!$A$4:$AC$61,IF(D80="Vehicular (incluyendo montacargas)",7,IF(D80="Ferroviario (Diésel)",10,IF(D80="Marítimo",13,IF(D80="Maquinaria agrícola (Diésel y gasolinas)",16,19)))),FALSE),"")</f>
        <v/>
      </c>
      <c r="Q80" s="51" t="str">
        <f t="shared" si="13"/>
        <v/>
      </c>
      <c r="R80" s="51" t="str">
        <f t="shared" si="14"/>
        <v/>
      </c>
      <c r="S80" s="51" t="str">
        <f t="shared" si="15"/>
        <v/>
      </c>
      <c r="T80" s="92" t="str">
        <f t="shared" si="16"/>
        <v/>
      </c>
      <c r="U80" s="9">
        <f t="shared" si="11"/>
        <v>0</v>
      </c>
    </row>
    <row r="81" spans="1:21">
      <c r="A81" s="95">
        <v>72</v>
      </c>
      <c r="B81" s="10"/>
      <c r="C81" s="85"/>
      <c r="D81" s="98"/>
      <c r="E81" s="84"/>
      <c r="F81" s="86"/>
      <c r="G81" s="83"/>
      <c r="H81" s="87"/>
      <c r="I81" s="88"/>
      <c r="J81" s="80" t="str">
        <f>IFERROR(VLOOKUP($E81,BD!$A$4:$AC$61,29,FALSE),"")</f>
        <v/>
      </c>
      <c r="K81" s="89" t="str">
        <f>IFERROR(IF(C81="","",VLOOKUP($E81,BD!$A$4:$AC$61,IF(C81=2017,20,IF(C81=2018,21,IF(C81=2019,22,IF(C81=2020,23,IF(C81=2021,24,IF(C81=2022,25,IF(C81=2023,26,27))))))),FALSE)),"")</f>
        <v/>
      </c>
      <c r="L81" s="90" t="str">
        <f>IFERROR(VLOOKUP($E81,BD!$A$4:$AC$61,28,FALSE),"")</f>
        <v/>
      </c>
      <c r="M81" s="51" t="str">
        <f t="shared" si="12"/>
        <v/>
      </c>
      <c r="N81" s="91" t="str">
        <f>IFERROR(VLOOKUP($E81,BD!$A$4:$AC$61,IF(D81="Vehicular (incluyendo montacargas)",5,IF(D81="Ferroviario (Diésel)",8,IF(D81="Marítimo",11,IF(D81="Maquinaria agrícola (Diésel y gasolinas)",14,17)))),FALSE),"")</f>
        <v/>
      </c>
      <c r="O81" s="91" t="str">
        <f>IFERROR(VLOOKUP($E81,BD!$A$4:$AC$61,IF(D81="Vehicular (incluyendo montacargas)",6,IF(D81="Ferroviario (Diésel)",9,IF(D81="Marítimo",12,IF(D81="Maquinaria agrícola (Diésel y gasolinas)",15,18)))),FALSE),"")</f>
        <v/>
      </c>
      <c r="P81" s="91" t="str">
        <f>IFERROR(VLOOKUP($E81,BD!$A$4:$AC$61,IF(D81="Vehicular (incluyendo montacargas)",7,IF(D81="Ferroviario (Diésel)",10,IF(D81="Marítimo",13,IF(D81="Maquinaria agrícola (Diésel y gasolinas)",16,19)))),FALSE),"")</f>
        <v/>
      </c>
      <c r="Q81" s="51" t="str">
        <f t="shared" si="13"/>
        <v/>
      </c>
      <c r="R81" s="51" t="str">
        <f t="shared" si="14"/>
        <v/>
      </c>
      <c r="S81" s="51" t="str">
        <f t="shared" si="15"/>
        <v/>
      </c>
      <c r="T81" s="92" t="str">
        <f t="shared" si="16"/>
        <v/>
      </c>
      <c r="U81" s="9">
        <f t="shared" si="11"/>
        <v>0</v>
      </c>
    </row>
    <row r="82" spans="1:21">
      <c r="A82" s="95">
        <v>73</v>
      </c>
      <c r="B82" s="10"/>
      <c r="C82" s="85"/>
      <c r="D82" s="98"/>
      <c r="E82" s="84"/>
      <c r="F82" s="86"/>
      <c r="G82" s="83"/>
      <c r="H82" s="87"/>
      <c r="I82" s="88"/>
      <c r="J82" s="80" t="str">
        <f>IFERROR(VLOOKUP($E82,BD!$A$4:$AC$61,29,FALSE),"")</f>
        <v/>
      </c>
      <c r="K82" s="89" t="str">
        <f>IFERROR(IF(C82="","",VLOOKUP($E82,BD!$A$4:$AC$61,IF(C82=2017,20,IF(C82=2018,21,IF(C82=2019,22,IF(C82=2020,23,IF(C82=2021,24,IF(C82=2022,25,IF(C82=2023,26,27))))))),FALSE)),"")</f>
        <v/>
      </c>
      <c r="L82" s="90" t="str">
        <f>IFERROR(VLOOKUP($E82,BD!$A$4:$AC$61,28,FALSE),"")</f>
        <v/>
      </c>
      <c r="M82" s="51" t="str">
        <f t="shared" si="12"/>
        <v/>
      </c>
      <c r="N82" s="91" t="str">
        <f>IFERROR(VLOOKUP($E82,BD!$A$4:$AC$61,IF(D82="Vehicular (incluyendo montacargas)",5,IF(D82="Ferroviario (Diésel)",8,IF(D82="Marítimo",11,IF(D82="Maquinaria agrícola (Diésel y gasolinas)",14,17)))),FALSE),"")</f>
        <v/>
      </c>
      <c r="O82" s="91" t="str">
        <f>IFERROR(VLOOKUP($E82,BD!$A$4:$AC$61,IF(D82="Vehicular (incluyendo montacargas)",6,IF(D82="Ferroviario (Diésel)",9,IF(D82="Marítimo",12,IF(D82="Maquinaria agrícola (Diésel y gasolinas)",15,18)))),FALSE),"")</f>
        <v/>
      </c>
      <c r="P82" s="91" t="str">
        <f>IFERROR(VLOOKUP($E82,BD!$A$4:$AC$61,IF(D82="Vehicular (incluyendo montacargas)",7,IF(D82="Ferroviario (Diésel)",10,IF(D82="Marítimo",13,IF(D82="Maquinaria agrícola (Diésel y gasolinas)",16,19)))),FALSE),"")</f>
        <v/>
      </c>
      <c r="Q82" s="51" t="str">
        <f t="shared" si="13"/>
        <v/>
      </c>
      <c r="R82" s="51" t="str">
        <f t="shared" si="14"/>
        <v/>
      </c>
      <c r="S82" s="51" t="str">
        <f t="shared" si="15"/>
        <v/>
      </c>
      <c r="T82" s="92" t="str">
        <f t="shared" si="16"/>
        <v/>
      </c>
      <c r="U82" s="9">
        <f t="shared" si="11"/>
        <v>0</v>
      </c>
    </row>
    <row r="83" spans="1:21">
      <c r="A83" s="95">
        <v>74</v>
      </c>
      <c r="B83" s="10"/>
      <c r="C83" s="85"/>
      <c r="D83" s="98"/>
      <c r="E83" s="84"/>
      <c r="F83" s="86"/>
      <c r="G83" s="83"/>
      <c r="H83" s="87"/>
      <c r="I83" s="88"/>
      <c r="J83" s="80" t="str">
        <f>IFERROR(VLOOKUP($E83,BD!$A$4:$AC$61,29,FALSE),"")</f>
        <v/>
      </c>
      <c r="K83" s="89" t="str">
        <f>IFERROR(IF(C83="","",VLOOKUP($E83,BD!$A$4:$AC$61,IF(C83=2017,20,IF(C83=2018,21,IF(C83=2019,22,IF(C83=2020,23,IF(C83=2021,24,IF(C83=2022,25,IF(C83=2023,26,27))))))),FALSE)),"")</f>
        <v/>
      </c>
      <c r="L83" s="90" t="str">
        <f>IFERROR(VLOOKUP($E83,BD!$A$4:$AC$61,28,FALSE),"")</f>
        <v/>
      </c>
      <c r="M83" s="51" t="str">
        <f t="shared" si="12"/>
        <v/>
      </c>
      <c r="N83" s="91" t="str">
        <f>IFERROR(VLOOKUP($E83,BD!$A$4:$AC$61,IF(D83="Vehicular (incluyendo montacargas)",5,IF(D83="Ferroviario (Diésel)",8,IF(D83="Marítimo",11,IF(D83="Maquinaria agrícola (Diésel y gasolinas)",14,17)))),FALSE),"")</f>
        <v/>
      </c>
      <c r="O83" s="91" t="str">
        <f>IFERROR(VLOOKUP($E83,BD!$A$4:$AC$61,IF(D83="Vehicular (incluyendo montacargas)",6,IF(D83="Ferroviario (Diésel)",9,IF(D83="Marítimo",12,IF(D83="Maquinaria agrícola (Diésel y gasolinas)",15,18)))),FALSE),"")</f>
        <v/>
      </c>
      <c r="P83" s="91" t="str">
        <f>IFERROR(VLOOKUP($E83,BD!$A$4:$AC$61,IF(D83="Vehicular (incluyendo montacargas)",7,IF(D83="Ferroviario (Diésel)",10,IF(D83="Marítimo",13,IF(D83="Maquinaria agrícola (Diésel y gasolinas)",16,19)))),FALSE),"")</f>
        <v/>
      </c>
      <c r="Q83" s="51" t="str">
        <f t="shared" si="13"/>
        <v/>
      </c>
      <c r="R83" s="51" t="str">
        <f t="shared" si="14"/>
        <v/>
      </c>
      <c r="S83" s="51" t="str">
        <f t="shared" si="15"/>
        <v/>
      </c>
      <c r="T83" s="92" t="str">
        <f t="shared" si="16"/>
        <v/>
      </c>
      <c r="U83" s="9">
        <f t="shared" si="11"/>
        <v>0</v>
      </c>
    </row>
    <row r="84" spans="1:21">
      <c r="A84" s="95">
        <v>75</v>
      </c>
      <c r="B84" s="10"/>
      <c r="C84" s="85"/>
      <c r="D84" s="98"/>
      <c r="E84" s="84"/>
      <c r="F84" s="86"/>
      <c r="G84" s="83"/>
      <c r="H84" s="87"/>
      <c r="I84" s="88"/>
      <c r="J84" s="80" t="str">
        <f>IFERROR(VLOOKUP($E84,BD!$A$4:$AC$61,29,FALSE),"")</f>
        <v/>
      </c>
      <c r="K84" s="89" t="str">
        <f>IFERROR(IF(C84="","",VLOOKUP($E84,BD!$A$4:$AC$61,IF(C84=2017,20,IF(C84=2018,21,IF(C84=2019,22,IF(C84=2020,23,IF(C84=2021,24,IF(C84=2022,25,IF(C84=2023,26,27))))))),FALSE)),"")</f>
        <v/>
      </c>
      <c r="L84" s="90" t="str">
        <f>IFERROR(VLOOKUP($E84,BD!$A$4:$AC$61,28,FALSE),"")</f>
        <v/>
      </c>
      <c r="M84" s="51" t="str">
        <f t="shared" si="12"/>
        <v/>
      </c>
      <c r="N84" s="91" t="str">
        <f>IFERROR(VLOOKUP($E84,BD!$A$4:$AC$61,IF(D84="Vehicular (incluyendo montacargas)",5,IF(D84="Ferroviario (Diésel)",8,IF(D84="Marítimo",11,IF(D84="Maquinaria agrícola (Diésel y gasolinas)",14,17)))),FALSE),"")</f>
        <v/>
      </c>
      <c r="O84" s="91" t="str">
        <f>IFERROR(VLOOKUP($E84,BD!$A$4:$AC$61,IF(D84="Vehicular (incluyendo montacargas)",6,IF(D84="Ferroviario (Diésel)",9,IF(D84="Marítimo",12,IF(D84="Maquinaria agrícola (Diésel y gasolinas)",15,18)))),FALSE),"")</f>
        <v/>
      </c>
      <c r="P84" s="91" t="str">
        <f>IFERROR(VLOOKUP($E84,BD!$A$4:$AC$61,IF(D84="Vehicular (incluyendo montacargas)",7,IF(D84="Ferroviario (Diésel)",10,IF(D84="Marítimo",13,IF(D84="Maquinaria agrícola (Diésel y gasolinas)",16,19)))),FALSE),"")</f>
        <v/>
      </c>
      <c r="Q84" s="51" t="str">
        <f t="shared" si="13"/>
        <v/>
      </c>
      <c r="R84" s="51" t="str">
        <f t="shared" si="14"/>
        <v/>
      </c>
      <c r="S84" s="51" t="str">
        <f t="shared" si="15"/>
        <v/>
      </c>
      <c r="T84" s="92" t="str">
        <f t="shared" si="16"/>
        <v/>
      </c>
      <c r="U84" s="9">
        <f t="shared" si="11"/>
        <v>0</v>
      </c>
    </row>
    <row r="85" spans="1:21">
      <c r="A85" s="95">
        <v>76</v>
      </c>
      <c r="B85" s="10"/>
      <c r="C85" s="85"/>
      <c r="D85" s="98"/>
      <c r="E85" s="84"/>
      <c r="F85" s="86"/>
      <c r="G85" s="83"/>
      <c r="H85" s="87"/>
      <c r="I85" s="88"/>
      <c r="J85" s="80" t="str">
        <f>IFERROR(VLOOKUP($E85,BD!$A$4:$AC$61,29,FALSE),"")</f>
        <v/>
      </c>
      <c r="K85" s="89" t="str">
        <f>IFERROR(IF(C85="","",VLOOKUP($E85,BD!$A$4:$AC$61,IF(C85=2017,20,IF(C85=2018,21,IF(C85=2019,22,IF(C85=2020,23,IF(C85=2021,24,IF(C85=2022,25,IF(C85=2023,26,27))))))),FALSE)),"")</f>
        <v/>
      </c>
      <c r="L85" s="90" t="str">
        <f>IFERROR(VLOOKUP($E85,BD!$A$4:$AC$61,28,FALSE),"")</f>
        <v/>
      </c>
      <c r="M85" s="51" t="str">
        <f t="shared" si="12"/>
        <v/>
      </c>
      <c r="N85" s="91" t="str">
        <f>IFERROR(VLOOKUP($E85,BD!$A$4:$AC$61,IF(D85="Vehicular (incluyendo montacargas)",5,IF(D85="Ferroviario (Diésel)",8,IF(D85="Marítimo",11,IF(D85="Maquinaria agrícola (Diésel y gasolinas)",14,17)))),FALSE),"")</f>
        <v/>
      </c>
      <c r="O85" s="91" t="str">
        <f>IFERROR(VLOOKUP($E85,BD!$A$4:$AC$61,IF(D85="Vehicular (incluyendo montacargas)",6,IF(D85="Ferroviario (Diésel)",9,IF(D85="Marítimo",12,IF(D85="Maquinaria agrícola (Diésel y gasolinas)",15,18)))),FALSE),"")</f>
        <v/>
      </c>
      <c r="P85" s="91" t="str">
        <f>IFERROR(VLOOKUP($E85,BD!$A$4:$AC$61,IF(D85="Vehicular (incluyendo montacargas)",7,IF(D85="Ferroviario (Diésel)",10,IF(D85="Marítimo",13,IF(D85="Maquinaria agrícola (Diésel y gasolinas)",16,19)))),FALSE),"")</f>
        <v/>
      </c>
      <c r="Q85" s="51" t="str">
        <f t="shared" si="13"/>
        <v/>
      </c>
      <c r="R85" s="51" t="str">
        <f t="shared" si="14"/>
        <v/>
      </c>
      <c r="S85" s="51" t="str">
        <f t="shared" si="15"/>
        <v/>
      </c>
      <c r="T85" s="92" t="str">
        <f t="shared" si="16"/>
        <v/>
      </c>
      <c r="U85" s="9">
        <f t="shared" si="11"/>
        <v>0</v>
      </c>
    </row>
    <row r="86" spans="1:21">
      <c r="A86" s="95">
        <v>77</v>
      </c>
      <c r="B86" s="10"/>
      <c r="C86" s="85"/>
      <c r="D86" s="98"/>
      <c r="E86" s="84"/>
      <c r="F86" s="86"/>
      <c r="G86" s="83"/>
      <c r="H86" s="87"/>
      <c r="I86" s="88"/>
      <c r="J86" s="80" t="str">
        <f>IFERROR(VLOOKUP($E86,BD!$A$4:$AC$61,29,FALSE),"")</f>
        <v/>
      </c>
      <c r="K86" s="89" t="str">
        <f>IFERROR(IF(C86="","",VLOOKUP($E86,BD!$A$4:$AC$61,IF(C86=2017,20,IF(C86=2018,21,IF(C86=2019,22,IF(C86=2020,23,IF(C86=2021,24,IF(C86=2022,25,IF(C86=2023,26,27))))))),FALSE)),"")</f>
        <v/>
      </c>
      <c r="L86" s="90" t="str">
        <f>IFERROR(VLOOKUP($E86,BD!$A$4:$AC$61,28,FALSE),"")</f>
        <v/>
      </c>
      <c r="M86" s="51" t="str">
        <f t="shared" si="12"/>
        <v/>
      </c>
      <c r="N86" s="91" t="str">
        <f>IFERROR(VLOOKUP($E86,BD!$A$4:$AC$61,IF(D86="Vehicular (incluyendo montacargas)",5,IF(D86="Ferroviario (Diésel)",8,IF(D86="Marítimo",11,IF(D86="Maquinaria agrícola (Diésel y gasolinas)",14,17)))),FALSE),"")</f>
        <v/>
      </c>
      <c r="O86" s="91" t="str">
        <f>IFERROR(VLOOKUP($E86,BD!$A$4:$AC$61,IF(D86="Vehicular (incluyendo montacargas)",6,IF(D86="Ferroviario (Diésel)",9,IF(D86="Marítimo",12,IF(D86="Maquinaria agrícola (Diésel y gasolinas)",15,18)))),FALSE),"")</f>
        <v/>
      </c>
      <c r="P86" s="91" t="str">
        <f>IFERROR(VLOOKUP($E86,BD!$A$4:$AC$61,IF(D86="Vehicular (incluyendo montacargas)",7,IF(D86="Ferroviario (Diésel)",10,IF(D86="Marítimo",13,IF(D86="Maquinaria agrícola (Diésel y gasolinas)",16,19)))),FALSE),"")</f>
        <v/>
      </c>
      <c r="Q86" s="51" t="str">
        <f t="shared" si="13"/>
        <v/>
      </c>
      <c r="R86" s="51" t="str">
        <f t="shared" si="14"/>
        <v/>
      </c>
      <c r="S86" s="51" t="str">
        <f t="shared" si="15"/>
        <v/>
      </c>
      <c r="T86" s="92" t="str">
        <f t="shared" si="16"/>
        <v/>
      </c>
      <c r="U86" s="9">
        <f t="shared" si="11"/>
        <v>0</v>
      </c>
    </row>
    <row r="87" spans="1:21">
      <c r="A87" s="95">
        <v>78</v>
      </c>
      <c r="B87" s="10"/>
      <c r="C87" s="85"/>
      <c r="D87" s="98"/>
      <c r="E87" s="84"/>
      <c r="F87" s="86"/>
      <c r="G87" s="83"/>
      <c r="H87" s="87"/>
      <c r="I87" s="88"/>
      <c r="J87" s="80" t="str">
        <f>IFERROR(VLOOKUP($E87,BD!$A$4:$AC$61,29,FALSE),"")</f>
        <v/>
      </c>
      <c r="K87" s="89" t="str">
        <f>IFERROR(IF(C87="","",VLOOKUP($E87,BD!$A$4:$AC$61,IF(C87=2017,20,IF(C87=2018,21,IF(C87=2019,22,IF(C87=2020,23,IF(C87=2021,24,IF(C87=2022,25,IF(C87=2023,26,27))))))),FALSE)),"")</f>
        <v/>
      </c>
      <c r="L87" s="90" t="str">
        <f>IFERROR(VLOOKUP($E87,BD!$A$4:$AC$61,28,FALSE),"")</f>
        <v/>
      </c>
      <c r="M87" s="51" t="str">
        <f t="shared" si="12"/>
        <v/>
      </c>
      <c r="N87" s="91" t="str">
        <f>IFERROR(VLOOKUP($E87,BD!$A$4:$AC$61,IF(D87="Vehicular (incluyendo montacargas)",5,IF(D87="Ferroviario (Diésel)",8,IF(D87="Marítimo",11,IF(D87="Maquinaria agrícola (Diésel y gasolinas)",14,17)))),FALSE),"")</f>
        <v/>
      </c>
      <c r="O87" s="91" t="str">
        <f>IFERROR(VLOOKUP($E87,BD!$A$4:$AC$61,IF(D87="Vehicular (incluyendo montacargas)",6,IF(D87="Ferroviario (Diésel)",9,IF(D87="Marítimo",12,IF(D87="Maquinaria agrícola (Diésel y gasolinas)",15,18)))),FALSE),"")</f>
        <v/>
      </c>
      <c r="P87" s="91" t="str">
        <f>IFERROR(VLOOKUP($E87,BD!$A$4:$AC$61,IF(D87="Vehicular (incluyendo montacargas)",7,IF(D87="Ferroviario (Diésel)",10,IF(D87="Marítimo",13,IF(D87="Maquinaria agrícola (Diésel y gasolinas)",16,19)))),FALSE),"")</f>
        <v/>
      </c>
      <c r="Q87" s="51" t="str">
        <f t="shared" si="13"/>
        <v/>
      </c>
      <c r="R87" s="51" t="str">
        <f t="shared" si="14"/>
        <v/>
      </c>
      <c r="S87" s="51" t="str">
        <f t="shared" si="15"/>
        <v/>
      </c>
      <c r="T87" s="92" t="str">
        <f t="shared" si="16"/>
        <v/>
      </c>
      <c r="U87" s="9">
        <f t="shared" si="11"/>
        <v>0</v>
      </c>
    </row>
    <row r="88" spans="1:21">
      <c r="A88" s="95">
        <v>79</v>
      </c>
      <c r="B88" s="10"/>
      <c r="C88" s="85"/>
      <c r="D88" s="98"/>
      <c r="E88" s="84"/>
      <c r="F88" s="86"/>
      <c r="G88" s="83"/>
      <c r="H88" s="87"/>
      <c r="I88" s="88"/>
      <c r="J88" s="80" t="str">
        <f>IFERROR(VLOOKUP($E88,BD!$A$4:$AC$61,29,FALSE),"")</f>
        <v/>
      </c>
      <c r="K88" s="89" t="str">
        <f>IFERROR(IF(C88="","",VLOOKUP($E88,BD!$A$4:$AC$61,IF(C88=2017,20,IF(C88=2018,21,IF(C88=2019,22,IF(C88=2020,23,IF(C88=2021,24,IF(C88=2022,25,IF(C88=2023,26,27))))))),FALSE)),"")</f>
        <v/>
      </c>
      <c r="L88" s="90" t="str">
        <f>IFERROR(VLOOKUP($E88,BD!$A$4:$AC$61,28,FALSE),"")</f>
        <v/>
      </c>
      <c r="M88" s="51" t="str">
        <f t="shared" si="12"/>
        <v/>
      </c>
      <c r="N88" s="91" t="str">
        <f>IFERROR(VLOOKUP($E88,BD!$A$4:$AC$61,IF(D88="Vehicular (incluyendo montacargas)",5,IF(D88="Ferroviario (Diésel)",8,IF(D88="Marítimo",11,IF(D88="Maquinaria agrícola (Diésel y gasolinas)",14,17)))),FALSE),"")</f>
        <v/>
      </c>
      <c r="O88" s="91" t="str">
        <f>IFERROR(VLOOKUP($E88,BD!$A$4:$AC$61,IF(D88="Vehicular (incluyendo montacargas)",6,IF(D88="Ferroviario (Diésel)",9,IF(D88="Marítimo",12,IF(D88="Maquinaria agrícola (Diésel y gasolinas)",15,18)))),FALSE),"")</f>
        <v/>
      </c>
      <c r="P88" s="91" t="str">
        <f>IFERROR(VLOOKUP($E88,BD!$A$4:$AC$61,IF(D88="Vehicular (incluyendo montacargas)",7,IF(D88="Ferroviario (Diésel)",10,IF(D88="Marítimo",13,IF(D88="Maquinaria agrícola (Diésel y gasolinas)",16,19)))),FALSE),"")</f>
        <v/>
      </c>
      <c r="Q88" s="51" t="str">
        <f t="shared" si="13"/>
        <v/>
      </c>
      <c r="R88" s="51" t="str">
        <f t="shared" si="14"/>
        <v/>
      </c>
      <c r="S88" s="51" t="str">
        <f t="shared" si="15"/>
        <v/>
      </c>
      <c r="T88" s="92" t="str">
        <f t="shared" si="16"/>
        <v/>
      </c>
      <c r="U88" s="9">
        <f t="shared" si="11"/>
        <v>0</v>
      </c>
    </row>
    <row r="89" spans="1:21">
      <c r="A89" s="95">
        <v>80</v>
      </c>
      <c r="B89" s="10"/>
      <c r="C89" s="85"/>
      <c r="D89" s="98"/>
      <c r="E89" s="84"/>
      <c r="F89" s="86"/>
      <c r="G89" s="83"/>
      <c r="H89" s="87"/>
      <c r="I89" s="88"/>
      <c r="J89" s="80" t="str">
        <f>IFERROR(VLOOKUP($E89,BD!$A$4:$AC$61,29,FALSE),"")</f>
        <v/>
      </c>
      <c r="K89" s="89" t="str">
        <f>IFERROR(IF(C89="","",VLOOKUP($E89,BD!$A$4:$AC$61,IF(C89=2017,20,IF(C89=2018,21,IF(C89=2019,22,IF(C89=2020,23,IF(C89=2021,24,IF(C89=2022,25,IF(C89=2023,26,27))))))),FALSE)),"")</f>
        <v/>
      </c>
      <c r="L89" s="90" t="str">
        <f>IFERROR(VLOOKUP($E89,BD!$A$4:$AC$61,28,FALSE),"")</f>
        <v/>
      </c>
      <c r="M89" s="51" t="str">
        <f t="shared" si="12"/>
        <v/>
      </c>
      <c r="N89" s="91" t="str">
        <f>IFERROR(VLOOKUP($E89,BD!$A$4:$AC$61,IF(D89="Vehicular (incluyendo montacargas)",5,IF(D89="Ferroviario (Diésel)",8,IF(D89="Marítimo",11,IF(D89="Maquinaria agrícola (Diésel y gasolinas)",14,17)))),FALSE),"")</f>
        <v/>
      </c>
      <c r="O89" s="91" t="str">
        <f>IFERROR(VLOOKUP($E89,BD!$A$4:$AC$61,IF(D89="Vehicular (incluyendo montacargas)",6,IF(D89="Ferroviario (Diésel)",9,IF(D89="Marítimo",12,IF(D89="Maquinaria agrícola (Diésel y gasolinas)",15,18)))),FALSE),"")</f>
        <v/>
      </c>
      <c r="P89" s="91" t="str">
        <f>IFERROR(VLOOKUP($E89,BD!$A$4:$AC$61,IF(D89="Vehicular (incluyendo montacargas)",7,IF(D89="Ferroviario (Diésel)",10,IF(D89="Marítimo",13,IF(D89="Maquinaria agrícola (Diésel y gasolinas)",16,19)))),FALSE),"")</f>
        <v/>
      </c>
      <c r="Q89" s="51" t="str">
        <f t="shared" si="13"/>
        <v/>
      </c>
      <c r="R89" s="51" t="str">
        <f t="shared" si="14"/>
        <v/>
      </c>
      <c r="S89" s="51" t="str">
        <f t="shared" si="15"/>
        <v/>
      </c>
      <c r="T89" s="92" t="str">
        <f t="shared" si="16"/>
        <v/>
      </c>
      <c r="U89" s="9">
        <f t="shared" si="11"/>
        <v>0</v>
      </c>
    </row>
    <row r="90" spans="1:21">
      <c r="A90" s="95">
        <v>81</v>
      </c>
      <c r="B90" s="10"/>
      <c r="C90" s="85"/>
      <c r="D90" s="98"/>
      <c r="E90" s="84"/>
      <c r="F90" s="86"/>
      <c r="G90" s="83"/>
      <c r="H90" s="87"/>
      <c r="I90" s="88"/>
      <c r="J90" s="80" t="str">
        <f>IFERROR(VLOOKUP($E90,BD!$A$4:$AC$61,29,FALSE),"")</f>
        <v/>
      </c>
      <c r="K90" s="89" t="str">
        <f>IFERROR(IF(C90="","",VLOOKUP($E90,BD!$A$4:$AC$61,IF(C90=2017,20,IF(C90=2018,21,IF(C90=2019,22,IF(C90=2020,23,IF(C90=2021,24,IF(C90=2022,25,IF(C90=2023,26,27))))))),FALSE)),"")</f>
        <v/>
      </c>
      <c r="L90" s="90" t="str">
        <f>IFERROR(VLOOKUP($E90,BD!$A$4:$AC$61,28,FALSE),"")</f>
        <v/>
      </c>
      <c r="M90" s="51" t="str">
        <f t="shared" si="12"/>
        <v/>
      </c>
      <c r="N90" s="91" t="str">
        <f>IFERROR(VLOOKUP($E90,BD!$A$4:$AC$61,IF(D90="Vehicular (incluyendo montacargas)",5,IF(D90="Ferroviario (Diésel)",8,IF(D90="Marítimo",11,IF(D90="Maquinaria agrícola (Diésel y gasolinas)",14,17)))),FALSE),"")</f>
        <v/>
      </c>
      <c r="O90" s="91" t="str">
        <f>IFERROR(VLOOKUP($E90,BD!$A$4:$AC$61,IF(D90="Vehicular (incluyendo montacargas)",6,IF(D90="Ferroviario (Diésel)",9,IF(D90="Marítimo",12,IF(D90="Maquinaria agrícola (Diésel y gasolinas)",15,18)))),FALSE),"")</f>
        <v/>
      </c>
      <c r="P90" s="91" t="str">
        <f>IFERROR(VLOOKUP($E90,BD!$A$4:$AC$61,IF(D90="Vehicular (incluyendo montacargas)",7,IF(D90="Ferroviario (Diésel)",10,IF(D90="Marítimo",13,IF(D90="Maquinaria agrícola (Diésel y gasolinas)",16,19)))),FALSE),"")</f>
        <v/>
      </c>
      <c r="Q90" s="51" t="str">
        <f t="shared" si="13"/>
        <v/>
      </c>
      <c r="R90" s="51" t="str">
        <f t="shared" si="14"/>
        <v/>
      </c>
      <c r="S90" s="51" t="str">
        <f t="shared" si="15"/>
        <v/>
      </c>
      <c r="T90" s="92" t="str">
        <f t="shared" si="16"/>
        <v/>
      </c>
      <c r="U90" s="9">
        <f t="shared" si="11"/>
        <v>0</v>
      </c>
    </row>
    <row r="91" spans="1:21">
      <c r="A91" s="95">
        <v>82</v>
      </c>
      <c r="B91" s="10"/>
      <c r="C91" s="85"/>
      <c r="D91" s="98"/>
      <c r="E91" s="84"/>
      <c r="F91" s="86"/>
      <c r="G91" s="83"/>
      <c r="H91" s="87"/>
      <c r="I91" s="88"/>
      <c r="J91" s="80" t="str">
        <f>IFERROR(VLOOKUP($E91,BD!$A$4:$AC$61,29,FALSE),"")</f>
        <v/>
      </c>
      <c r="K91" s="89" t="str">
        <f>IFERROR(IF(C91="","",VLOOKUP($E91,BD!$A$4:$AC$61,IF(C91=2017,20,IF(C91=2018,21,IF(C91=2019,22,IF(C91=2020,23,IF(C91=2021,24,IF(C91=2022,25,IF(C91=2023,26,27))))))),FALSE)),"")</f>
        <v/>
      </c>
      <c r="L91" s="90" t="str">
        <f>IFERROR(VLOOKUP($E91,BD!$A$4:$AC$61,28,FALSE),"")</f>
        <v/>
      </c>
      <c r="M91" s="51" t="str">
        <f t="shared" si="12"/>
        <v/>
      </c>
      <c r="N91" s="91" t="str">
        <f>IFERROR(VLOOKUP($E91,BD!$A$4:$AC$61,IF(D91="Vehicular (incluyendo montacargas)",5,IF(D91="Ferroviario (Diésel)",8,IF(D91="Marítimo",11,IF(D91="Maquinaria agrícola (Diésel y gasolinas)",14,17)))),FALSE),"")</f>
        <v/>
      </c>
      <c r="O91" s="91" t="str">
        <f>IFERROR(VLOOKUP($E91,BD!$A$4:$AC$61,IF(D91="Vehicular (incluyendo montacargas)",6,IF(D91="Ferroviario (Diésel)",9,IF(D91="Marítimo",12,IF(D91="Maquinaria agrícola (Diésel y gasolinas)",15,18)))),FALSE),"")</f>
        <v/>
      </c>
      <c r="P91" s="91" t="str">
        <f>IFERROR(VLOOKUP($E91,BD!$A$4:$AC$61,IF(D91="Vehicular (incluyendo montacargas)",7,IF(D91="Ferroviario (Diésel)",10,IF(D91="Marítimo",13,IF(D91="Maquinaria agrícola (Diésel y gasolinas)",16,19)))),FALSE),"")</f>
        <v/>
      </c>
      <c r="Q91" s="51" t="str">
        <f t="shared" si="13"/>
        <v/>
      </c>
      <c r="R91" s="51" t="str">
        <f t="shared" si="14"/>
        <v/>
      </c>
      <c r="S91" s="51" t="str">
        <f t="shared" si="15"/>
        <v/>
      </c>
      <c r="T91" s="92" t="str">
        <f t="shared" si="16"/>
        <v/>
      </c>
      <c r="U91" s="9">
        <f t="shared" si="11"/>
        <v>0</v>
      </c>
    </row>
    <row r="92" spans="1:21">
      <c r="A92" s="95">
        <v>83</v>
      </c>
      <c r="B92" s="10"/>
      <c r="C92" s="85"/>
      <c r="D92" s="98"/>
      <c r="E92" s="84"/>
      <c r="F92" s="86"/>
      <c r="G92" s="83"/>
      <c r="H92" s="87"/>
      <c r="I92" s="88"/>
      <c r="J92" s="80" t="str">
        <f>IFERROR(VLOOKUP($E92,BD!$A$4:$AC$61,29,FALSE),"")</f>
        <v/>
      </c>
      <c r="K92" s="89" t="str">
        <f>IFERROR(IF(C92="","",VLOOKUP($E92,BD!$A$4:$AC$61,IF(C92=2017,20,IF(C92=2018,21,IF(C92=2019,22,IF(C92=2020,23,IF(C92=2021,24,IF(C92=2022,25,IF(C92=2023,26,27))))))),FALSE)),"")</f>
        <v/>
      </c>
      <c r="L92" s="90" t="str">
        <f>IFERROR(VLOOKUP($E92,BD!$A$4:$AC$61,28,FALSE),"")</f>
        <v/>
      </c>
      <c r="M92" s="51" t="str">
        <f t="shared" si="12"/>
        <v/>
      </c>
      <c r="N92" s="91" t="str">
        <f>IFERROR(VLOOKUP($E92,BD!$A$4:$AC$61,IF(D92="Vehicular (incluyendo montacargas)",5,IF(D92="Ferroviario (Diésel)",8,IF(D92="Marítimo",11,IF(D92="Maquinaria agrícola (Diésel y gasolinas)",14,17)))),FALSE),"")</f>
        <v/>
      </c>
      <c r="O92" s="91" t="str">
        <f>IFERROR(VLOOKUP($E92,BD!$A$4:$AC$61,IF(D92="Vehicular (incluyendo montacargas)",6,IF(D92="Ferroviario (Diésel)",9,IF(D92="Marítimo",12,IF(D92="Maquinaria agrícola (Diésel y gasolinas)",15,18)))),FALSE),"")</f>
        <v/>
      </c>
      <c r="P92" s="91" t="str">
        <f>IFERROR(VLOOKUP($E92,BD!$A$4:$AC$61,IF(D92="Vehicular (incluyendo montacargas)",7,IF(D92="Ferroviario (Diésel)",10,IF(D92="Marítimo",13,IF(D92="Maquinaria agrícola (Diésel y gasolinas)",16,19)))),FALSE),"")</f>
        <v/>
      </c>
      <c r="Q92" s="51" t="str">
        <f t="shared" si="13"/>
        <v/>
      </c>
      <c r="R92" s="51" t="str">
        <f t="shared" si="14"/>
        <v/>
      </c>
      <c r="S92" s="51" t="str">
        <f t="shared" si="15"/>
        <v/>
      </c>
      <c r="T92" s="92" t="str">
        <f t="shared" si="16"/>
        <v/>
      </c>
      <c r="U92" s="9">
        <f t="shared" si="11"/>
        <v>0</v>
      </c>
    </row>
    <row r="93" spans="1:21">
      <c r="A93" s="95">
        <v>84</v>
      </c>
      <c r="B93" s="10"/>
      <c r="C93" s="85"/>
      <c r="D93" s="98"/>
      <c r="E93" s="84"/>
      <c r="F93" s="86"/>
      <c r="G93" s="83"/>
      <c r="H93" s="87"/>
      <c r="I93" s="88"/>
      <c r="J93" s="80" t="str">
        <f>IFERROR(VLOOKUP($E93,BD!$A$4:$AC$61,29,FALSE),"")</f>
        <v/>
      </c>
      <c r="K93" s="89" t="str">
        <f>IFERROR(IF(C93="","",VLOOKUP($E93,BD!$A$4:$AC$61,IF(C93=2017,20,IF(C93=2018,21,IF(C93=2019,22,IF(C93=2020,23,IF(C93=2021,24,IF(C93=2022,25,IF(C93=2023,26,27))))))),FALSE)),"")</f>
        <v/>
      </c>
      <c r="L93" s="90" t="str">
        <f>IFERROR(VLOOKUP($E93,BD!$A$4:$AC$61,28,FALSE),"")</f>
        <v/>
      </c>
      <c r="M93" s="51" t="str">
        <f t="shared" si="12"/>
        <v/>
      </c>
      <c r="N93" s="91" t="str">
        <f>IFERROR(VLOOKUP($E93,BD!$A$4:$AC$61,IF(D93="Vehicular (incluyendo montacargas)",5,IF(D93="Ferroviario (Diésel)",8,IF(D93="Marítimo",11,IF(D93="Maquinaria agrícola (Diésel y gasolinas)",14,17)))),FALSE),"")</f>
        <v/>
      </c>
      <c r="O93" s="91" t="str">
        <f>IFERROR(VLOOKUP($E93,BD!$A$4:$AC$61,IF(D93="Vehicular (incluyendo montacargas)",6,IF(D93="Ferroviario (Diésel)",9,IF(D93="Marítimo",12,IF(D93="Maquinaria agrícola (Diésel y gasolinas)",15,18)))),FALSE),"")</f>
        <v/>
      </c>
      <c r="P93" s="91" t="str">
        <f>IFERROR(VLOOKUP($E93,BD!$A$4:$AC$61,IF(D93="Vehicular (incluyendo montacargas)",7,IF(D93="Ferroviario (Diésel)",10,IF(D93="Marítimo",13,IF(D93="Maquinaria agrícola (Diésel y gasolinas)",16,19)))),FALSE),"")</f>
        <v/>
      </c>
      <c r="Q93" s="51" t="str">
        <f t="shared" si="13"/>
        <v/>
      </c>
      <c r="R93" s="51" t="str">
        <f t="shared" si="14"/>
        <v/>
      </c>
      <c r="S93" s="51" t="str">
        <f t="shared" si="15"/>
        <v/>
      </c>
      <c r="T93" s="92" t="str">
        <f t="shared" si="16"/>
        <v/>
      </c>
      <c r="U93" s="9">
        <f t="shared" si="11"/>
        <v>0</v>
      </c>
    </row>
    <row r="94" spans="1:21">
      <c r="A94" s="95">
        <v>85</v>
      </c>
      <c r="B94" s="10"/>
      <c r="C94" s="85"/>
      <c r="D94" s="98"/>
      <c r="E94" s="84"/>
      <c r="F94" s="86"/>
      <c r="G94" s="83"/>
      <c r="H94" s="87"/>
      <c r="I94" s="88"/>
      <c r="J94" s="80" t="str">
        <f>IFERROR(VLOOKUP($E94,BD!$A$4:$AC$61,29,FALSE),"")</f>
        <v/>
      </c>
      <c r="K94" s="89" t="str">
        <f>IFERROR(IF(C94="","",VLOOKUP($E94,BD!$A$4:$AC$61,IF(C94=2017,20,IF(C94=2018,21,IF(C94=2019,22,IF(C94=2020,23,IF(C94=2021,24,IF(C94=2022,25,IF(C94=2023,26,27))))))),FALSE)),"")</f>
        <v/>
      </c>
      <c r="L94" s="90" t="str">
        <f>IFERROR(VLOOKUP($E94,BD!$A$4:$AC$61,28,FALSE),"")</f>
        <v/>
      </c>
      <c r="M94" s="51" t="str">
        <f t="shared" si="12"/>
        <v/>
      </c>
      <c r="N94" s="91" t="str">
        <f>IFERROR(VLOOKUP($E94,BD!$A$4:$AC$61,IF(D94="Vehicular (incluyendo montacargas)",5,IF(D94="Ferroviario (Diésel)",8,IF(D94="Marítimo",11,IF(D94="Maquinaria agrícola (Diésel y gasolinas)",14,17)))),FALSE),"")</f>
        <v/>
      </c>
      <c r="O94" s="91" t="str">
        <f>IFERROR(VLOOKUP($E94,BD!$A$4:$AC$61,IF(D94="Vehicular (incluyendo montacargas)",6,IF(D94="Ferroviario (Diésel)",9,IF(D94="Marítimo",12,IF(D94="Maquinaria agrícola (Diésel y gasolinas)",15,18)))),FALSE),"")</f>
        <v/>
      </c>
      <c r="P94" s="91" t="str">
        <f>IFERROR(VLOOKUP($E94,BD!$A$4:$AC$61,IF(D94="Vehicular (incluyendo montacargas)",7,IF(D94="Ferroviario (Diésel)",10,IF(D94="Marítimo",13,IF(D94="Maquinaria agrícola (Diésel y gasolinas)",16,19)))),FALSE),"")</f>
        <v/>
      </c>
      <c r="Q94" s="51" t="str">
        <f t="shared" si="13"/>
        <v/>
      </c>
      <c r="R94" s="51" t="str">
        <f t="shared" si="14"/>
        <v/>
      </c>
      <c r="S94" s="51" t="str">
        <f t="shared" si="15"/>
        <v/>
      </c>
      <c r="T94" s="92" t="str">
        <f t="shared" si="16"/>
        <v/>
      </c>
      <c r="U94" s="9">
        <f t="shared" si="11"/>
        <v>0</v>
      </c>
    </row>
    <row r="95" spans="1:21">
      <c r="A95" s="95">
        <v>86</v>
      </c>
      <c r="B95" s="10"/>
      <c r="C95" s="85"/>
      <c r="D95" s="98"/>
      <c r="E95" s="84"/>
      <c r="F95" s="86"/>
      <c r="G95" s="83"/>
      <c r="H95" s="87"/>
      <c r="I95" s="88"/>
      <c r="J95" s="80" t="str">
        <f>IFERROR(VLOOKUP($E95,BD!$A$4:$AC$61,29,FALSE),"")</f>
        <v/>
      </c>
      <c r="K95" s="89" t="str">
        <f>IFERROR(IF(C95="","",VLOOKUP($E95,BD!$A$4:$AC$61,IF(C95=2017,20,IF(C95=2018,21,IF(C95=2019,22,IF(C95=2020,23,IF(C95=2021,24,IF(C95=2022,25,IF(C95=2023,26,27))))))),FALSE)),"")</f>
        <v/>
      </c>
      <c r="L95" s="90" t="str">
        <f>IFERROR(VLOOKUP($E95,BD!$A$4:$AC$61,28,FALSE),"")</f>
        <v/>
      </c>
      <c r="M95" s="51" t="str">
        <f t="shared" si="12"/>
        <v/>
      </c>
      <c r="N95" s="91" t="str">
        <f>IFERROR(VLOOKUP($E95,BD!$A$4:$AC$61,IF(D95="Vehicular (incluyendo montacargas)",5,IF(D95="Ferroviario (Diésel)",8,IF(D95="Marítimo",11,IF(D95="Maquinaria agrícola (Diésel y gasolinas)",14,17)))),FALSE),"")</f>
        <v/>
      </c>
      <c r="O95" s="91" t="str">
        <f>IFERROR(VLOOKUP($E95,BD!$A$4:$AC$61,IF(D95="Vehicular (incluyendo montacargas)",6,IF(D95="Ferroviario (Diésel)",9,IF(D95="Marítimo",12,IF(D95="Maquinaria agrícola (Diésel y gasolinas)",15,18)))),FALSE),"")</f>
        <v/>
      </c>
      <c r="P95" s="91" t="str">
        <f>IFERROR(VLOOKUP($E95,BD!$A$4:$AC$61,IF(D95="Vehicular (incluyendo montacargas)",7,IF(D95="Ferroviario (Diésel)",10,IF(D95="Marítimo",13,IF(D95="Maquinaria agrícola (Diésel y gasolinas)",16,19)))),FALSE),"")</f>
        <v/>
      </c>
      <c r="Q95" s="51" t="str">
        <f t="shared" si="13"/>
        <v/>
      </c>
      <c r="R95" s="51" t="str">
        <f t="shared" si="14"/>
        <v/>
      </c>
      <c r="S95" s="51" t="str">
        <f t="shared" si="15"/>
        <v/>
      </c>
      <c r="T95" s="92" t="str">
        <f t="shared" si="16"/>
        <v/>
      </c>
      <c r="U95" s="9">
        <f t="shared" si="11"/>
        <v>0</v>
      </c>
    </row>
    <row r="96" spans="1:21">
      <c r="A96" s="95">
        <v>87</v>
      </c>
      <c r="B96" s="10"/>
      <c r="C96" s="85"/>
      <c r="D96" s="98"/>
      <c r="E96" s="84"/>
      <c r="F96" s="86"/>
      <c r="G96" s="83"/>
      <c r="H96" s="87"/>
      <c r="I96" s="88"/>
      <c r="J96" s="80" t="str">
        <f>IFERROR(VLOOKUP($E96,BD!$A$4:$AC$61,29,FALSE),"")</f>
        <v/>
      </c>
      <c r="K96" s="89" t="str">
        <f>IFERROR(IF(C96="","",VLOOKUP($E96,BD!$A$4:$AC$61,IF(C96=2017,20,IF(C96=2018,21,IF(C96=2019,22,IF(C96=2020,23,IF(C96=2021,24,IF(C96=2022,25,IF(C96=2023,26,27))))))),FALSE)),"")</f>
        <v/>
      </c>
      <c r="L96" s="90" t="str">
        <f>IFERROR(VLOOKUP($E96,BD!$A$4:$AC$61,28,FALSE),"")</f>
        <v/>
      </c>
      <c r="M96" s="51" t="str">
        <f t="shared" si="12"/>
        <v/>
      </c>
      <c r="N96" s="91" t="str">
        <f>IFERROR(VLOOKUP($E96,BD!$A$4:$AC$61,IF(D96="Vehicular (incluyendo montacargas)",5,IF(D96="Ferroviario (Diésel)",8,IF(D96="Marítimo",11,IF(D96="Maquinaria agrícola (Diésel y gasolinas)",14,17)))),FALSE),"")</f>
        <v/>
      </c>
      <c r="O96" s="91" t="str">
        <f>IFERROR(VLOOKUP($E96,BD!$A$4:$AC$61,IF(D96="Vehicular (incluyendo montacargas)",6,IF(D96="Ferroviario (Diésel)",9,IF(D96="Marítimo",12,IF(D96="Maquinaria agrícola (Diésel y gasolinas)",15,18)))),FALSE),"")</f>
        <v/>
      </c>
      <c r="P96" s="91" t="str">
        <f>IFERROR(VLOOKUP($E96,BD!$A$4:$AC$61,IF(D96="Vehicular (incluyendo montacargas)",7,IF(D96="Ferroviario (Diésel)",10,IF(D96="Marítimo",13,IF(D96="Maquinaria agrícola (Diésel y gasolinas)",16,19)))),FALSE),"")</f>
        <v/>
      </c>
      <c r="Q96" s="51" t="str">
        <f t="shared" si="13"/>
        <v/>
      </c>
      <c r="R96" s="51" t="str">
        <f t="shared" si="14"/>
        <v/>
      </c>
      <c r="S96" s="51" t="str">
        <f t="shared" si="15"/>
        <v/>
      </c>
      <c r="T96" s="92" t="str">
        <f t="shared" si="16"/>
        <v/>
      </c>
      <c r="U96" s="9">
        <f t="shared" si="11"/>
        <v>0</v>
      </c>
    </row>
    <row r="97" spans="1:21">
      <c r="A97" s="95">
        <v>88</v>
      </c>
      <c r="B97" s="10"/>
      <c r="C97" s="85"/>
      <c r="D97" s="98"/>
      <c r="E97" s="84"/>
      <c r="F97" s="86"/>
      <c r="G97" s="83"/>
      <c r="H97" s="87"/>
      <c r="I97" s="88"/>
      <c r="J97" s="80" t="str">
        <f>IFERROR(VLOOKUP($E97,BD!$A$4:$AC$61,29,FALSE),"")</f>
        <v/>
      </c>
      <c r="K97" s="89" t="str">
        <f>IFERROR(IF(C97="","",VLOOKUP($E97,BD!$A$4:$AC$61,IF(C97=2017,20,IF(C97=2018,21,IF(C97=2019,22,IF(C97=2020,23,IF(C97=2021,24,IF(C97=2022,25,IF(C97=2023,26,27))))))),FALSE)),"")</f>
        <v/>
      </c>
      <c r="L97" s="90" t="str">
        <f>IFERROR(VLOOKUP($E97,BD!$A$4:$AC$61,28,FALSE),"")</f>
        <v/>
      </c>
      <c r="M97" s="51" t="str">
        <f t="shared" si="12"/>
        <v/>
      </c>
      <c r="N97" s="91" t="str">
        <f>IFERROR(VLOOKUP($E97,BD!$A$4:$AC$61,IF(D97="Vehicular (incluyendo montacargas)",5,IF(D97="Ferroviario (Diésel)",8,IF(D97="Marítimo",11,IF(D97="Maquinaria agrícola (Diésel y gasolinas)",14,17)))),FALSE),"")</f>
        <v/>
      </c>
      <c r="O97" s="91" t="str">
        <f>IFERROR(VLOOKUP($E97,BD!$A$4:$AC$61,IF(D97="Vehicular (incluyendo montacargas)",6,IF(D97="Ferroviario (Diésel)",9,IF(D97="Marítimo",12,IF(D97="Maquinaria agrícola (Diésel y gasolinas)",15,18)))),FALSE),"")</f>
        <v/>
      </c>
      <c r="P97" s="91" t="str">
        <f>IFERROR(VLOOKUP($E97,BD!$A$4:$AC$61,IF(D97="Vehicular (incluyendo montacargas)",7,IF(D97="Ferroviario (Diésel)",10,IF(D97="Marítimo",13,IF(D97="Maquinaria agrícola (Diésel y gasolinas)",16,19)))),FALSE),"")</f>
        <v/>
      </c>
      <c r="Q97" s="51" t="str">
        <f t="shared" si="13"/>
        <v/>
      </c>
      <c r="R97" s="51" t="str">
        <f t="shared" si="14"/>
        <v/>
      </c>
      <c r="S97" s="51" t="str">
        <f t="shared" si="15"/>
        <v/>
      </c>
      <c r="T97" s="92" t="str">
        <f t="shared" si="16"/>
        <v/>
      </c>
      <c r="U97" s="9">
        <f t="shared" si="11"/>
        <v>0</v>
      </c>
    </row>
    <row r="98" spans="1:21">
      <c r="A98" s="95">
        <v>89</v>
      </c>
      <c r="B98" s="10"/>
      <c r="C98" s="85"/>
      <c r="D98" s="98"/>
      <c r="E98" s="84"/>
      <c r="F98" s="86"/>
      <c r="G98" s="83"/>
      <c r="H98" s="87"/>
      <c r="I98" s="88"/>
      <c r="J98" s="80" t="str">
        <f>IFERROR(VLOOKUP($E98,BD!$A$4:$AC$61,29,FALSE),"")</f>
        <v/>
      </c>
      <c r="K98" s="89" t="str">
        <f>IFERROR(IF(C98="","",VLOOKUP($E98,BD!$A$4:$AC$61,IF(C98=2017,20,IF(C98=2018,21,IF(C98=2019,22,IF(C98=2020,23,IF(C98=2021,24,IF(C98=2022,25,IF(C98=2023,26,27))))))),FALSE)),"")</f>
        <v/>
      </c>
      <c r="L98" s="90" t="str">
        <f>IFERROR(VLOOKUP($E98,BD!$A$4:$AC$61,28,FALSE),"")</f>
        <v/>
      </c>
      <c r="M98" s="51" t="str">
        <f t="shared" si="12"/>
        <v/>
      </c>
      <c r="N98" s="91" t="str">
        <f>IFERROR(VLOOKUP($E98,BD!$A$4:$AC$61,IF(D98="Vehicular (incluyendo montacargas)",5,IF(D98="Ferroviario (Diésel)",8,IF(D98="Marítimo",11,IF(D98="Maquinaria agrícola (Diésel y gasolinas)",14,17)))),FALSE),"")</f>
        <v/>
      </c>
      <c r="O98" s="91" t="str">
        <f>IFERROR(VLOOKUP($E98,BD!$A$4:$AC$61,IF(D98="Vehicular (incluyendo montacargas)",6,IF(D98="Ferroviario (Diésel)",9,IF(D98="Marítimo",12,IF(D98="Maquinaria agrícola (Diésel y gasolinas)",15,18)))),FALSE),"")</f>
        <v/>
      </c>
      <c r="P98" s="91" t="str">
        <f>IFERROR(VLOOKUP($E98,BD!$A$4:$AC$61,IF(D98="Vehicular (incluyendo montacargas)",7,IF(D98="Ferroviario (Diésel)",10,IF(D98="Marítimo",13,IF(D98="Maquinaria agrícola (Diésel y gasolinas)",16,19)))),FALSE),"")</f>
        <v/>
      </c>
      <c r="Q98" s="51" t="str">
        <f t="shared" si="13"/>
        <v/>
      </c>
      <c r="R98" s="51" t="str">
        <f t="shared" si="14"/>
        <v/>
      </c>
      <c r="S98" s="51" t="str">
        <f t="shared" si="15"/>
        <v/>
      </c>
      <c r="T98" s="92" t="str">
        <f t="shared" si="16"/>
        <v/>
      </c>
      <c r="U98" s="9">
        <f t="shared" si="11"/>
        <v>0</v>
      </c>
    </row>
    <row r="99" spans="1:21">
      <c r="A99" s="95">
        <v>90</v>
      </c>
      <c r="B99" s="10"/>
      <c r="C99" s="85"/>
      <c r="D99" s="98"/>
      <c r="E99" s="84"/>
      <c r="F99" s="86"/>
      <c r="G99" s="83"/>
      <c r="H99" s="87"/>
      <c r="I99" s="88"/>
      <c r="J99" s="80" t="str">
        <f>IFERROR(VLOOKUP($E99,BD!$A$4:$AC$61,29,FALSE),"")</f>
        <v/>
      </c>
      <c r="K99" s="89" t="str">
        <f>IFERROR(IF(C99="","",VLOOKUP($E99,BD!$A$4:$AC$61,IF(C99=2017,20,IF(C99=2018,21,IF(C99=2019,22,IF(C99=2020,23,IF(C99=2021,24,IF(C99=2022,25,IF(C99=2023,26,27))))))),FALSE)),"")</f>
        <v/>
      </c>
      <c r="L99" s="90" t="str">
        <f>IFERROR(VLOOKUP($E99,BD!$A$4:$AC$61,28,FALSE),"")</f>
        <v/>
      </c>
      <c r="M99" s="51" t="str">
        <f t="shared" si="12"/>
        <v/>
      </c>
      <c r="N99" s="91" t="str">
        <f>IFERROR(VLOOKUP($E99,BD!$A$4:$AC$61,IF(D99="Vehicular (incluyendo montacargas)",5,IF(D99="Ferroviario (Diésel)",8,IF(D99="Marítimo",11,IF(D99="Maquinaria agrícola (Diésel y gasolinas)",14,17)))),FALSE),"")</f>
        <v/>
      </c>
      <c r="O99" s="91" t="str">
        <f>IFERROR(VLOOKUP($E99,BD!$A$4:$AC$61,IF(D99="Vehicular (incluyendo montacargas)",6,IF(D99="Ferroviario (Diésel)",9,IF(D99="Marítimo",12,IF(D99="Maquinaria agrícola (Diésel y gasolinas)",15,18)))),FALSE),"")</f>
        <v/>
      </c>
      <c r="P99" s="91" t="str">
        <f>IFERROR(VLOOKUP($E99,BD!$A$4:$AC$61,IF(D99="Vehicular (incluyendo montacargas)",7,IF(D99="Ferroviario (Diésel)",10,IF(D99="Marítimo",13,IF(D99="Maquinaria agrícola (Diésel y gasolinas)",16,19)))),FALSE),"")</f>
        <v/>
      </c>
      <c r="Q99" s="51" t="str">
        <f t="shared" si="13"/>
        <v/>
      </c>
      <c r="R99" s="51" t="str">
        <f t="shared" si="14"/>
        <v/>
      </c>
      <c r="S99" s="51" t="str">
        <f t="shared" si="15"/>
        <v/>
      </c>
      <c r="T99" s="92" t="str">
        <f t="shared" si="16"/>
        <v/>
      </c>
      <c r="U99" s="9">
        <f t="shared" si="11"/>
        <v>0</v>
      </c>
    </row>
    <row r="100" spans="1:21">
      <c r="A100" s="95">
        <v>91</v>
      </c>
      <c r="B100" s="10"/>
      <c r="C100" s="85"/>
      <c r="D100" s="98"/>
      <c r="E100" s="84"/>
      <c r="F100" s="86"/>
      <c r="G100" s="83"/>
      <c r="H100" s="87"/>
      <c r="I100" s="88"/>
      <c r="J100" s="80" t="str">
        <f>IFERROR(VLOOKUP($E100,BD!$A$4:$AC$61,29,FALSE),"")</f>
        <v/>
      </c>
      <c r="K100" s="89" t="str">
        <f>IFERROR(IF(C100="","",VLOOKUP($E100,BD!$A$4:$AC$61,IF(C100=2017,20,IF(C100=2018,21,IF(C100=2019,22,IF(C100=2020,23,IF(C100=2021,24,IF(C100=2022,25,IF(C100=2023,26,27))))))),FALSE)),"")</f>
        <v/>
      </c>
      <c r="L100" s="90" t="str">
        <f>IFERROR(VLOOKUP($E100,BD!$A$4:$AC$61,28,FALSE),"")</f>
        <v/>
      </c>
      <c r="M100" s="51" t="str">
        <f t="shared" si="12"/>
        <v/>
      </c>
      <c r="N100" s="91" t="str">
        <f>IFERROR(VLOOKUP($E100,BD!$A$4:$AC$61,IF(D100="Vehicular (incluyendo montacargas)",5,IF(D100="Ferroviario (Diésel)",8,IF(D100="Marítimo",11,IF(D100="Maquinaria agrícola (Diésel y gasolinas)",14,17)))),FALSE),"")</f>
        <v/>
      </c>
      <c r="O100" s="91" t="str">
        <f>IFERROR(VLOOKUP($E100,BD!$A$4:$AC$61,IF(D100="Vehicular (incluyendo montacargas)",6,IF(D100="Ferroviario (Diésel)",9,IF(D100="Marítimo",12,IF(D100="Maquinaria agrícola (Diésel y gasolinas)",15,18)))),FALSE),"")</f>
        <v/>
      </c>
      <c r="P100" s="91" t="str">
        <f>IFERROR(VLOOKUP($E100,BD!$A$4:$AC$61,IF(D100="Vehicular (incluyendo montacargas)",7,IF(D100="Ferroviario (Diésel)",10,IF(D100="Marítimo",13,IF(D100="Maquinaria agrícola (Diésel y gasolinas)",16,19)))),FALSE),"")</f>
        <v/>
      </c>
      <c r="Q100" s="51" t="str">
        <f t="shared" si="13"/>
        <v/>
      </c>
      <c r="R100" s="51" t="str">
        <f t="shared" si="14"/>
        <v/>
      </c>
      <c r="S100" s="51" t="str">
        <f t="shared" si="15"/>
        <v/>
      </c>
      <c r="T100" s="92" t="str">
        <f t="shared" si="16"/>
        <v/>
      </c>
      <c r="U100" s="9">
        <f t="shared" si="11"/>
        <v>0</v>
      </c>
    </row>
    <row r="101" spans="1:21">
      <c r="A101" s="95">
        <v>92</v>
      </c>
      <c r="B101" s="10"/>
      <c r="C101" s="85"/>
      <c r="D101" s="98"/>
      <c r="E101" s="84"/>
      <c r="F101" s="86"/>
      <c r="G101" s="83"/>
      <c r="H101" s="87"/>
      <c r="I101" s="88"/>
      <c r="J101" s="80" t="str">
        <f>IFERROR(VLOOKUP($E101,BD!$A$4:$AC$61,29,FALSE),"")</f>
        <v/>
      </c>
      <c r="K101" s="89" t="str">
        <f>IFERROR(IF(C101="","",VLOOKUP($E101,BD!$A$4:$AC$61,IF(C101=2017,20,IF(C101=2018,21,IF(C101=2019,22,IF(C101=2020,23,IF(C101=2021,24,IF(C101=2022,25,IF(C101=2023,26,27))))))),FALSE)),"")</f>
        <v/>
      </c>
      <c r="L101" s="90" t="str">
        <f>IFERROR(VLOOKUP($E101,BD!$A$4:$AC$61,28,FALSE),"")</f>
        <v/>
      </c>
      <c r="M101" s="51" t="str">
        <f t="shared" si="12"/>
        <v/>
      </c>
      <c r="N101" s="91" t="str">
        <f>IFERROR(VLOOKUP($E101,BD!$A$4:$AC$61,IF(D101="Vehicular (incluyendo montacargas)",5,IF(D101="Ferroviario (Diésel)",8,IF(D101="Marítimo",11,IF(D101="Maquinaria agrícola (Diésel y gasolinas)",14,17)))),FALSE),"")</f>
        <v/>
      </c>
      <c r="O101" s="91" t="str">
        <f>IFERROR(VLOOKUP($E101,BD!$A$4:$AC$61,IF(D101="Vehicular (incluyendo montacargas)",6,IF(D101="Ferroviario (Diésel)",9,IF(D101="Marítimo",12,IF(D101="Maquinaria agrícola (Diésel y gasolinas)",15,18)))),FALSE),"")</f>
        <v/>
      </c>
      <c r="P101" s="91" t="str">
        <f>IFERROR(VLOOKUP($E101,BD!$A$4:$AC$61,IF(D101="Vehicular (incluyendo montacargas)",7,IF(D101="Ferroviario (Diésel)",10,IF(D101="Marítimo",13,IF(D101="Maquinaria agrícola (Diésel y gasolinas)",16,19)))),FALSE),"")</f>
        <v/>
      </c>
      <c r="Q101" s="51" t="str">
        <f t="shared" si="13"/>
        <v/>
      </c>
      <c r="R101" s="51" t="str">
        <f t="shared" si="14"/>
        <v/>
      </c>
      <c r="S101" s="51" t="str">
        <f t="shared" si="15"/>
        <v/>
      </c>
      <c r="T101" s="92" t="str">
        <f t="shared" si="16"/>
        <v/>
      </c>
      <c r="U101" s="9">
        <f t="shared" si="11"/>
        <v>0</v>
      </c>
    </row>
    <row r="102" spans="1:21">
      <c r="A102" s="95">
        <v>93</v>
      </c>
      <c r="B102" s="10"/>
      <c r="C102" s="85"/>
      <c r="D102" s="98"/>
      <c r="E102" s="84"/>
      <c r="F102" s="86"/>
      <c r="G102" s="83"/>
      <c r="H102" s="87"/>
      <c r="I102" s="88"/>
      <c r="J102" s="80" t="str">
        <f>IFERROR(VLOOKUP($E102,BD!$A$4:$AC$61,29,FALSE),"")</f>
        <v/>
      </c>
      <c r="K102" s="89" t="str">
        <f>IFERROR(IF(C102="","",VLOOKUP($E102,BD!$A$4:$AC$61,IF(C102=2017,20,IF(C102=2018,21,IF(C102=2019,22,IF(C102=2020,23,IF(C102=2021,24,IF(C102=2022,25,IF(C102=2023,26,27))))))),FALSE)),"")</f>
        <v/>
      </c>
      <c r="L102" s="90" t="str">
        <f>IFERROR(VLOOKUP($E102,BD!$A$4:$AC$61,28,FALSE),"")</f>
        <v/>
      </c>
      <c r="M102" s="51" t="str">
        <f t="shared" si="12"/>
        <v/>
      </c>
      <c r="N102" s="91" t="str">
        <f>IFERROR(VLOOKUP($E102,BD!$A$4:$AC$61,IF(D102="Vehicular (incluyendo montacargas)",5,IF(D102="Ferroviario (Diésel)",8,IF(D102="Marítimo",11,IF(D102="Maquinaria agrícola (Diésel y gasolinas)",14,17)))),FALSE),"")</f>
        <v/>
      </c>
      <c r="O102" s="91" t="str">
        <f>IFERROR(VLOOKUP($E102,BD!$A$4:$AC$61,IF(D102="Vehicular (incluyendo montacargas)",6,IF(D102="Ferroviario (Diésel)",9,IF(D102="Marítimo",12,IF(D102="Maquinaria agrícola (Diésel y gasolinas)",15,18)))),FALSE),"")</f>
        <v/>
      </c>
      <c r="P102" s="91" t="str">
        <f>IFERROR(VLOOKUP($E102,BD!$A$4:$AC$61,IF(D102="Vehicular (incluyendo montacargas)",7,IF(D102="Ferroviario (Diésel)",10,IF(D102="Marítimo",13,IF(D102="Maquinaria agrícola (Diésel y gasolinas)",16,19)))),FALSE),"")</f>
        <v/>
      </c>
      <c r="Q102" s="51" t="str">
        <f t="shared" si="13"/>
        <v/>
      </c>
      <c r="R102" s="51" t="str">
        <f t="shared" si="14"/>
        <v/>
      </c>
      <c r="S102" s="51" t="str">
        <f t="shared" si="15"/>
        <v/>
      </c>
      <c r="T102" s="92" t="str">
        <f t="shared" si="16"/>
        <v/>
      </c>
      <c r="U102" s="9">
        <f t="shared" si="11"/>
        <v>0</v>
      </c>
    </row>
    <row r="103" spans="1:21">
      <c r="A103" s="95">
        <v>94</v>
      </c>
      <c r="B103" s="10"/>
      <c r="C103" s="85"/>
      <c r="D103" s="98"/>
      <c r="E103" s="84"/>
      <c r="F103" s="86"/>
      <c r="G103" s="83"/>
      <c r="H103" s="87"/>
      <c r="I103" s="88"/>
      <c r="J103" s="80" t="str">
        <f>IFERROR(VLOOKUP($E103,BD!$A$4:$AC$61,29,FALSE),"")</f>
        <v/>
      </c>
      <c r="K103" s="89" t="str">
        <f>IFERROR(IF(C103="","",VLOOKUP($E103,BD!$A$4:$AC$61,IF(C103=2017,20,IF(C103=2018,21,IF(C103=2019,22,IF(C103=2020,23,IF(C103=2021,24,IF(C103=2022,25,IF(C103=2023,26,27))))))),FALSE)),"")</f>
        <v/>
      </c>
      <c r="L103" s="90" t="str">
        <f>IFERROR(VLOOKUP($E103,BD!$A$4:$AC$61,28,FALSE),"")</f>
        <v/>
      </c>
      <c r="M103" s="51" t="str">
        <f t="shared" si="12"/>
        <v/>
      </c>
      <c r="N103" s="91" t="str">
        <f>IFERROR(VLOOKUP($E103,BD!$A$4:$AC$61,IF(D103="Vehicular (incluyendo montacargas)",5,IF(D103="Ferroviario (Diésel)",8,IF(D103="Marítimo",11,IF(D103="Maquinaria agrícola (Diésel y gasolinas)",14,17)))),FALSE),"")</f>
        <v/>
      </c>
      <c r="O103" s="91" t="str">
        <f>IFERROR(VLOOKUP($E103,BD!$A$4:$AC$61,IF(D103="Vehicular (incluyendo montacargas)",6,IF(D103="Ferroviario (Diésel)",9,IF(D103="Marítimo",12,IF(D103="Maquinaria agrícola (Diésel y gasolinas)",15,18)))),FALSE),"")</f>
        <v/>
      </c>
      <c r="P103" s="91" t="str">
        <f>IFERROR(VLOOKUP($E103,BD!$A$4:$AC$61,IF(D103="Vehicular (incluyendo montacargas)",7,IF(D103="Ferroviario (Diésel)",10,IF(D103="Marítimo",13,IF(D103="Maquinaria agrícola (Diésel y gasolinas)",16,19)))),FALSE),"")</f>
        <v/>
      </c>
      <c r="Q103" s="51" t="str">
        <f t="shared" si="13"/>
        <v/>
      </c>
      <c r="R103" s="51" t="str">
        <f t="shared" si="14"/>
        <v/>
      </c>
      <c r="S103" s="51" t="str">
        <f t="shared" si="15"/>
        <v/>
      </c>
      <c r="T103" s="92" t="str">
        <f t="shared" si="16"/>
        <v/>
      </c>
      <c r="U103" s="9">
        <f t="shared" si="11"/>
        <v>0</v>
      </c>
    </row>
    <row r="104" spans="1:21">
      <c r="A104" s="95">
        <v>95</v>
      </c>
      <c r="B104" s="10"/>
      <c r="C104" s="85"/>
      <c r="D104" s="98"/>
      <c r="E104" s="84"/>
      <c r="F104" s="86"/>
      <c r="G104" s="83"/>
      <c r="H104" s="87"/>
      <c r="I104" s="88"/>
      <c r="J104" s="80" t="str">
        <f>IFERROR(VLOOKUP($E104,BD!$A$4:$AC$61,29,FALSE),"")</f>
        <v/>
      </c>
      <c r="K104" s="89" t="str">
        <f>IFERROR(IF(C104="","",VLOOKUP($E104,BD!$A$4:$AC$61,IF(C104=2017,20,IF(C104=2018,21,IF(C104=2019,22,IF(C104=2020,23,IF(C104=2021,24,IF(C104=2022,25,IF(C104=2023,26,27))))))),FALSE)),"")</f>
        <v/>
      </c>
      <c r="L104" s="90" t="str">
        <f>IFERROR(VLOOKUP($E104,BD!$A$4:$AC$61,28,FALSE),"")</f>
        <v/>
      </c>
      <c r="M104" s="51" t="str">
        <f t="shared" si="12"/>
        <v/>
      </c>
      <c r="N104" s="91" t="str">
        <f>IFERROR(VLOOKUP($E104,BD!$A$4:$AC$61,IF(D104="Vehicular (incluyendo montacargas)",5,IF(D104="Ferroviario (Diésel)",8,IF(D104="Marítimo",11,IF(D104="Maquinaria agrícola (Diésel y gasolinas)",14,17)))),FALSE),"")</f>
        <v/>
      </c>
      <c r="O104" s="91" t="str">
        <f>IFERROR(VLOOKUP($E104,BD!$A$4:$AC$61,IF(D104="Vehicular (incluyendo montacargas)",6,IF(D104="Ferroviario (Diésel)",9,IF(D104="Marítimo",12,IF(D104="Maquinaria agrícola (Diésel y gasolinas)",15,18)))),FALSE),"")</f>
        <v/>
      </c>
      <c r="P104" s="91" t="str">
        <f>IFERROR(VLOOKUP($E104,BD!$A$4:$AC$61,IF(D104="Vehicular (incluyendo montacargas)",7,IF(D104="Ferroviario (Diésel)",10,IF(D104="Marítimo",13,IF(D104="Maquinaria agrícola (Diésel y gasolinas)",16,19)))),FALSE),"")</f>
        <v/>
      </c>
      <c r="Q104" s="51" t="str">
        <f t="shared" si="13"/>
        <v/>
      </c>
      <c r="R104" s="51" t="str">
        <f t="shared" si="14"/>
        <v/>
      </c>
      <c r="S104" s="51" t="str">
        <f t="shared" si="15"/>
        <v/>
      </c>
      <c r="T104" s="92" t="str">
        <f t="shared" si="16"/>
        <v/>
      </c>
      <c r="U104" s="9">
        <f t="shared" si="11"/>
        <v>0</v>
      </c>
    </row>
    <row r="105" spans="1:21">
      <c r="A105" s="95">
        <v>96</v>
      </c>
      <c r="B105" s="10"/>
      <c r="C105" s="85"/>
      <c r="D105" s="98"/>
      <c r="E105" s="84"/>
      <c r="F105" s="86"/>
      <c r="G105" s="83"/>
      <c r="H105" s="87"/>
      <c r="I105" s="88"/>
      <c r="J105" s="80" t="str">
        <f>IFERROR(VLOOKUP($E105,BD!$A$4:$AC$61,29,FALSE),"")</f>
        <v/>
      </c>
      <c r="K105" s="89" t="str">
        <f>IFERROR(IF(C105="","",VLOOKUP($E105,BD!$A$4:$AC$61,IF(C105=2017,20,IF(C105=2018,21,IF(C105=2019,22,IF(C105=2020,23,IF(C105=2021,24,IF(C105=2022,25,IF(C105=2023,26,27))))))),FALSE)),"")</f>
        <v/>
      </c>
      <c r="L105" s="90" t="str">
        <f>IFERROR(VLOOKUP($E105,BD!$A$4:$AC$61,28,FALSE),"")</f>
        <v/>
      </c>
      <c r="M105" s="51" t="str">
        <f t="shared" si="12"/>
        <v/>
      </c>
      <c r="N105" s="91" t="str">
        <f>IFERROR(VLOOKUP($E105,BD!$A$4:$AC$61,IF(D105="Vehicular (incluyendo montacargas)",5,IF(D105="Ferroviario (Diésel)",8,IF(D105="Marítimo",11,IF(D105="Maquinaria agrícola (Diésel y gasolinas)",14,17)))),FALSE),"")</f>
        <v/>
      </c>
      <c r="O105" s="91" t="str">
        <f>IFERROR(VLOOKUP($E105,BD!$A$4:$AC$61,IF(D105="Vehicular (incluyendo montacargas)",6,IF(D105="Ferroviario (Diésel)",9,IF(D105="Marítimo",12,IF(D105="Maquinaria agrícola (Diésel y gasolinas)",15,18)))),FALSE),"")</f>
        <v/>
      </c>
      <c r="P105" s="91" t="str">
        <f>IFERROR(VLOOKUP($E105,BD!$A$4:$AC$61,IF(D105="Vehicular (incluyendo montacargas)",7,IF(D105="Ferroviario (Diésel)",10,IF(D105="Marítimo",13,IF(D105="Maquinaria agrícola (Diésel y gasolinas)",16,19)))),FALSE),"")</f>
        <v/>
      </c>
      <c r="Q105" s="51" t="str">
        <f t="shared" si="13"/>
        <v/>
      </c>
      <c r="R105" s="51" t="str">
        <f t="shared" si="14"/>
        <v/>
      </c>
      <c r="S105" s="51" t="str">
        <f t="shared" si="15"/>
        <v/>
      </c>
      <c r="T105" s="92" t="str">
        <f t="shared" si="16"/>
        <v/>
      </c>
      <c r="U105" s="9">
        <f t="shared" si="11"/>
        <v>0</v>
      </c>
    </row>
    <row r="106" spans="1:21">
      <c r="A106" s="95">
        <v>97</v>
      </c>
      <c r="B106" s="10"/>
      <c r="C106" s="85"/>
      <c r="D106" s="98"/>
      <c r="E106" s="84"/>
      <c r="F106" s="86"/>
      <c r="G106" s="83"/>
      <c r="H106" s="87"/>
      <c r="I106" s="88"/>
      <c r="J106" s="80" t="str">
        <f>IFERROR(VLOOKUP($E106,BD!$A$4:$AC$61,29,FALSE),"")</f>
        <v/>
      </c>
      <c r="K106" s="89" t="str">
        <f>IFERROR(IF(C106="","",VLOOKUP($E106,BD!$A$4:$AC$61,IF(C106=2017,20,IF(C106=2018,21,IF(C106=2019,22,IF(C106=2020,23,IF(C106=2021,24,IF(C106=2022,25,IF(C106=2023,26,27))))))),FALSE)),"")</f>
        <v/>
      </c>
      <c r="L106" s="90" t="str">
        <f>IFERROR(VLOOKUP($E106,BD!$A$4:$AC$61,28,FALSE),"")</f>
        <v/>
      </c>
      <c r="M106" s="51" t="str">
        <f t="shared" si="12"/>
        <v/>
      </c>
      <c r="N106" s="91" t="str">
        <f>IFERROR(VLOOKUP($E106,BD!$A$4:$AC$61,IF(D106="Vehicular (incluyendo montacargas)",5,IF(D106="Ferroviario (Diésel)",8,IF(D106="Marítimo",11,IF(D106="Maquinaria agrícola (Diésel y gasolinas)",14,17)))),FALSE),"")</f>
        <v/>
      </c>
      <c r="O106" s="91" t="str">
        <f>IFERROR(VLOOKUP($E106,BD!$A$4:$AC$61,IF(D106="Vehicular (incluyendo montacargas)",6,IF(D106="Ferroviario (Diésel)",9,IF(D106="Marítimo",12,IF(D106="Maquinaria agrícola (Diésel y gasolinas)",15,18)))),FALSE),"")</f>
        <v/>
      </c>
      <c r="P106" s="91" t="str">
        <f>IFERROR(VLOOKUP($E106,BD!$A$4:$AC$61,IF(D106="Vehicular (incluyendo montacargas)",7,IF(D106="Ferroviario (Diésel)",10,IF(D106="Marítimo",13,IF(D106="Maquinaria agrícola (Diésel y gasolinas)",16,19)))),FALSE),"")</f>
        <v/>
      </c>
      <c r="Q106" s="51" t="str">
        <f t="shared" si="13"/>
        <v/>
      </c>
      <c r="R106" s="51" t="str">
        <f t="shared" si="14"/>
        <v/>
      </c>
      <c r="S106" s="51" t="str">
        <f t="shared" si="15"/>
        <v/>
      </c>
      <c r="T106" s="92" t="str">
        <f t="shared" si="16"/>
        <v/>
      </c>
      <c r="U106" s="9">
        <f t="shared" si="11"/>
        <v>0</v>
      </c>
    </row>
    <row r="107" spans="1:21">
      <c r="A107" s="95">
        <v>98</v>
      </c>
      <c r="B107" s="10"/>
      <c r="C107" s="85"/>
      <c r="D107" s="98"/>
      <c r="E107" s="84"/>
      <c r="F107" s="86"/>
      <c r="G107" s="83"/>
      <c r="H107" s="87"/>
      <c r="I107" s="88"/>
      <c r="J107" s="80" t="str">
        <f>IFERROR(VLOOKUP($E107,BD!$A$4:$AC$61,29,FALSE),"")</f>
        <v/>
      </c>
      <c r="K107" s="89" t="str">
        <f>IFERROR(IF(C107="","",VLOOKUP($E107,BD!$A$4:$AC$61,IF(C107=2017,20,IF(C107=2018,21,IF(C107=2019,22,IF(C107=2020,23,IF(C107=2021,24,IF(C107=2022,25,IF(C107=2023,26,27))))))),FALSE)),"")</f>
        <v/>
      </c>
      <c r="L107" s="90" t="str">
        <f>IFERROR(VLOOKUP($E107,BD!$A$4:$AC$61,28,FALSE),"")</f>
        <v/>
      </c>
      <c r="M107" s="51" t="str">
        <f t="shared" si="12"/>
        <v/>
      </c>
      <c r="N107" s="91" t="str">
        <f>IFERROR(VLOOKUP($E107,BD!$A$4:$AC$61,IF(D107="Vehicular (incluyendo montacargas)",5,IF(D107="Ferroviario (Diésel)",8,IF(D107="Marítimo",11,IF(D107="Maquinaria agrícola (Diésel y gasolinas)",14,17)))),FALSE),"")</f>
        <v/>
      </c>
      <c r="O107" s="91" t="str">
        <f>IFERROR(VLOOKUP($E107,BD!$A$4:$AC$61,IF(D107="Vehicular (incluyendo montacargas)",6,IF(D107="Ferroviario (Diésel)",9,IF(D107="Marítimo",12,IF(D107="Maquinaria agrícola (Diésel y gasolinas)",15,18)))),FALSE),"")</f>
        <v/>
      </c>
      <c r="P107" s="91" t="str">
        <f>IFERROR(VLOOKUP($E107,BD!$A$4:$AC$61,IF(D107="Vehicular (incluyendo montacargas)",7,IF(D107="Ferroviario (Diésel)",10,IF(D107="Marítimo",13,IF(D107="Maquinaria agrícola (Diésel y gasolinas)",16,19)))),FALSE),"")</f>
        <v/>
      </c>
      <c r="Q107" s="51" t="str">
        <f t="shared" si="13"/>
        <v/>
      </c>
      <c r="R107" s="51" t="str">
        <f t="shared" si="14"/>
        <v/>
      </c>
      <c r="S107" s="51" t="str">
        <f t="shared" si="15"/>
        <v/>
      </c>
      <c r="T107" s="92" t="str">
        <f t="shared" si="16"/>
        <v/>
      </c>
      <c r="U107" s="9">
        <f t="shared" si="11"/>
        <v>0</v>
      </c>
    </row>
    <row r="108" spans="1:21">
      <c r="A108" s="95">
        <v>99</v>
      </c>
      <c r="B108" s="10"/>
      <c r="C108" s="85"/>
      <c r="D108" s="98"/>
      <c r="E108" s="84"/>
      <c r="F108" s="86"/>
      <c r="G108" s="83"/>
      <c r="H108" s="87"/>
      <c r="I108" s="88"/>
      <c r="J108" s="80" t="str">
        <f>IFERROR(VLOOKUP($E108,BD!$A$4:$AC$61,29,FALSE),"")</f>
        <v/>
      </c>
      <c r="K108" s="89" t="str">
        <f>IFERROR(IF(C108="","",VLOOKUP($E108,BD!$A$4:$AC$61,IF(C108=2017,20,IF(C108=2018,21,IF(C108=2019,22,IF(C108=2020,23,IF(C108=2021,24,IF(C108=2022,25,IF(C108=2023,26,27))))))),FALSE)),"")</f>
        <v/>
      </c>
      <c r="L108" s="90" t="str">
        <f>IFERROR(VLOOKUP($E108,BD!$A$4:$AC$61,28,FALSE),"")</f>
        <v/>
      </c>
      <c r="M108" s="51" t="str">
        <f t="shared" si="12"/>
        <v/>
      </c>
      <c r="N108" s="91" t="str">
        <f>IFERROR(VLOOKUP($E108,BD!$A$4:$AC$61,IF(D108="Vehicular (incluyendo montacargas)",5,IF(D108="Ferroviario (Diésel)",8,IF(D108="Marítimo",11,IF(D108="Maquinaria agrícola (Diésel y gasolinas)",14,17)))),FALSE),"")</f>
        <v/>
      </c>
      <c r="O108" s="91" t="str">
        <f>IFERROR(VLOOKUP($E108,BD!$A$4:$AC$61,IF(D108="Vehicular (incluyendo montacargas)",6,IF(D108="Ferroviario (Diésel)",9,IF(D108="Marítimo",12,IF(D108="Maquinaria agrícola (Diésel y gasolinas)",15,18)))),FALSE),"")</f>
        <v/>
      </c>
      <c r="P108" s="91" t="str">
        <f>IFERROR(VLOOKUP($E108,BD!$A$4:$AC$61,IF(D108="Vehicular (incluyendo montacargas)",7,IF(D108="Ferroviario (Diésel)",10,IF(D108="Marítimo",13,IF(D108="Maquinaria agrícola (Diésel y gasolinas)",16,19)))),FALSE),"")</f>
        <v/>
      </c>
      <c r="Q108" s="51" t="str">
        <f t="shared" si="13"/>
        <v/>
      </c>
      <c r="R108" s="51" t="str">
        <f t="shared" si="14"/>
        <v/>
      </c>
      <c r="S108" s="51" t="str">
        <f t="shared" si="15"/>
        <v/>
      </c>
      <c r="T108" s="92" t="str">
        <f t="shared" si="16"/>
        <v/>
      </c>
      <c r="U108" s="9">
        <f t="shared" si="11"/>
        <v>0</v>
      </c>
    </row>
    <row r="109" spans="1:21" ht="15.75" thickBot="1">
      <c r="A109" s="96">
        <v>100</v>
      </c>
      <c r="B109" s="97"/>
      <c r="C109" s="85"/>
      <c r="D109" s="98"/>
      <c r="E109" s="84"/>
      <c r="F109" s="86"/>
      <c r="G109" s="83"/>
      <c r="H109" s="87"/>
      <c r="I109" s="88"/>
      <c r="J109" s="80" t="str">
        <f>IFERROR(VLOOKUP($E109,BD!$A$4:$AC$61,29,FALSE),"")</f>
        <v/>
      </c>
      <c r="K109" s="89" t="str">
        <f>IFERROR(IF(C109="","",VLOOKUP($E109,BD!$A$4:$AC$61,IF(C109=2017,20,IF(C109=2018,21,IF(C109=2019,22,IF(C109=2020,23,IF(C109=2021,24,IF(C109=2022,25,IF(C109=2023,26,27))))))),FALSE)),"")</f>
        <v/>
      </c>
      <c r="L109" s="90" t="str">
        <f>IFERROR(VLOOKUP($E109,BD!$A$4:$AC$61,28,FALSE),"")</f>
        <v/>
      </c>
      <c r="M109" s="51" t="str">
        <f t="shared" si="12"/>
        <v/>
      </c>
      <c r="N109" s="91" t="str">
        <f>IFERROR(VLOOKUP($E109,BD!$A$4:$AC$61,IF(D109="Vehicular (incluyendo montacargas)",5,IF(D109="Ferroviario (Diésel)",8,IF(D109="Marítimo",11,IF(D109="Maquinaria agrícola (Diésel y gasolinas)",14,17)))),FALSE),"")</f>
        <v/>
      </c>
      <c r="O109" s="91" t="str">
        <f>IFERROR(VLOOKUP($E109,BD!$A$4:$AC$61,IF(D109="Vehicular (incluyendo montacargas)",6,IF(D109="Ferroviario (Diésel)",9,IF(D109="Marítimo",12,IF(D109="Maquinaria agrícola (Diésel y gasolinas)",15,18)))),FALSE),"")</f>
        <v/>
      </c>
      <c r="P109" s="91" t="str">
        <f>IFERROR(VLOOKUP($E109,BD!$A$4:$AC$61,IF(D109="Vehicular (incluyendo montacargas)",7,IF(D109="Ferroviario (Diésel)",10,IF(D109="Marítimo",13,IF(D109="Maquinaria agrícola (Diésel y gasolinas)",16,19)))),FALSE),"")</f>
        <v/>
      </c>
      <c r="Q109" s="51" t="str">
        <f t="shared" si="13"/>
        <v/>
      </c>
      <c r="R109" s="51" t="str">
        <f t="shared" si="14"/>
        <v/>
      </c>
      <c r="S109" s="51" t="str">
        <f t="shared" si="15"/>
        <v/>
      </c>
      <c r="T109" s="92" t="str">
        <f t="shared" si="16"/>
        <v/>
      </c>
      <c r="U109" s="9">
        <f t="shared" si="11"/>
        <v>0</v>
      </c>
    </row>
  </sheetData>
  <sheetProtection algorithmName="SHA-512" hashValue="Ubpmv0xxrKEacf3OYspPD2QyLad1oT01J7kcHN9q2ROR917iguayr+L5GYI2hGVPqbyrI5259BWRtKOeXWPD1Q==" saltValue="k22Ltqr88roPP48/fRk7vg==" spinCount="100000" sheet="1" objects="1" scenarios="1" formatCells="0" formatColumns="0" formatRows="0" insertColumns="0" insertRows="0" insertHyperlinks="0" sort="0" autoFilter="0" pivotTables="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57B4DCD-E43D-402D-BA79-37F6B434B9E2}">
          <x14:formula1>
            <xm:f>Auxiliar!$H$2:$H$3</xm:f>
          </x14:formula1>
          <xm:sqref>I10:I109</xm:sqref>
        </x14:dataValidation>
        <x14:dataValidation type="list" allowBlank="1" showInputMessage="1" showErrorMessage="1" xr:uid="{E8D1F6A5-C32C-4455-9AA0-9BE25F42A5A7}">
          <x14:formula1>
            <xm:f>Auxiliar!$G$2:$G$3</xm:f>
          </x14:formula1>
          <xm:sqref>H10:H109</xm:sqref>
        </x14:dataValidation>
        <x14:dataValidation type="list" allowBlank="1" showInputMessage="1" showErrorMessage="1" xr:uid="{E997C969-0F36-4A15-8EE0-270044942D1F}">
          <x14:formula1>
            <xm:f>Auxiliar!$F$2:$F$3</xm:f>
          </x14:formula1>
          <xm:sqref>G10:G109</xm:sqref>
        </x14:dataValidation>
        <x14:dataValidation type="list" allowBlank="1" showInputMessage="1" showErrorMessage="1" xr:uid="{E7DA338F-A4FD-4BE1-A4DE-5017CA86018F}">
          <x14:formula1>
            <xm:f>Auxiliar!$B$2:$B$6</xm:f>
          </x14:formula1>
          <xm:sqref>D10:D109</xm:sqref>
        </x14:dataValidation>
        <x14:dataValidation type="list" allowBlank="1" showInputMessage="1" showErrorMessage="1" xr:uid="{43CE04EA-3E08-419E-8F1B-7D2907689A56}">
          <x14:formula1>
            <xm:f>Auxiliar!$D$2:$D$7</xm:f>
          </x14:formula1>
          <xm:sqref>E10:E109</xm:sqref>
        </x14:dataValidation>
        <x14:dataValidation type="list" allowBlank="1" showInputMessage="1" showErrorMessage="1" xr:uid="{C44D2822-469A-4308-BD8C-8E7E196058B8}">
          <x14:formula1>
            <xm:f>Auxiliar!$I$2:$I$9</xm:f>
          </x14:formula1>
          <xm:sqref>C10:C109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V109"/>
  <sheetViews>
    <sheetView workbookViewId="0">
      <pane ySplit="9" topLeftCell="A10" activePane="bottomLeft" state="frozen"/>
      <selection pane="bottomLeft" activeCell="D12" sqref="D12"/>
    </sheetView>
  </sheetViews>
  <sheetFormatPr baseColWidth="10" defaultRowHeight="15"/>
  <cols>
    <col min="1" max="1" width="4.140625" style="2" bestFit="1" customWidth="1"/>
    <col min="2" max="2" width="33.42578125" style="1" customWidth="1"/>
    <col min="3" max="3" width="11.42578125" style="1"/>
    <col min="4" max="4" width="12.85546875" style="1" bestFit="1" customWidth="1"/>
    <col min="5" max="5" width="11.42578125" style="1"/>
    <col min="6" max="6" width="13.7109375" style="1" bestFit="1" customWidth="1"/>
    <col min="7" max="7" width="11.42578125" style="1"/>
    <col min="8" max="22" width="11.42578125" style="179"/>
    <col min="23" max="16384" width="11.42578125" style="1"/>
  </cols>
  <sheetData>
    <row r="1" spans="1:21" s="179" customFormat="1">
      <c r="A1" s="178"/>
      <c r="C1" s="180"/>
      <c r="E1" s="181"/>
      <c r="F1" s="178"/>
      <c r="G1" s="182"/>
      <c r="H1" s="178"/>
      <c r="I1" s="183"/>
      <c r="J1" s="178"/>
      <c r="K1" s="178"/>
      <c r="L1" s="178"/>
      <c r="M1" s="181"/>
      <c r="N1" s="184"/>
      <c r="O1" s="184"/>
      <c r="P1" s="184"/>
      <c r="Q1" s="181"/>
      <c r="R1" s="181"/>
      <c r="S1" s="181"/>
      <c r="T1" s="185"/>
      <c r="U1" s="178"/>
    </row>
    <row r="2" spans="1:21" s="179" customFormat="1">
      <c r="A2" s="178"/>
      <c r="C2" s="180"/>
      <c r="E2" s="181"/>
      <c r="F2" s="178"/>
      <c r="G2" s="182"/>
      <c r="H2" s="178"/>
      <c r="I2" s="183"/>
      <c r="J2" s="178"/>
      <c r="K2" s="178"/>
      <c r="L2" s="178"/>
      <c r="M2" s="181"/>
      <c r="N2" s="184"/>
      <c r="O2" s="184"/>
      <c r="P2" s="184"/>
      <c r="Q2" s="181"/>
      <c r="R2" s="181"/>
      <c r="S2" s="181"/>
      <c r="T2" s="185"/>
      <c r="U2" s="178"/>
    </row>
    <row r="3" spans="1:21" s="179" customFormat="1">
      <c r="A3" s="178"/>
      <c r="C3" s="180"/>
      <c r="E3" s="181"/>
      <c r="F3" s="178"/>
      <c r="G3" s="182"/>
      <c r="H3" s="178"/>
      <c r="I3" s="183"/>
      <c r="J3" s="178"/>
      <c r="K3" s="178"/>
      <c r="L3" s="178"/>
      <c r="M3" s="181"/>
      <c r="N3" s="184"/>
      <c r="O3" s="184"/>
      <c r="P3" s="184"/>
      <c r="Q3" s="181"/>
      <c r="R3" s="181"/>
      <c r="S3" s="181"/>
      <c r="T3" s="185"/>
      <c r="U3" s="178"/>
    </row>
    <row r="4" spans="1:21" s="179" customFormat="1">
      <c r="A4" s="178"/>
      <c r="C4" s="180"/>
      <c r="E4" s="181"/>
      <c r="F4" s="178"/>
      <c r="G4" s="182"/>
      <c r="H4" s="178"/>
      <c r="I4" s="183"/>
      <c r="J4" s="178"/>
      <c r="K4" s="178"/>
      <c r="L4" s="178"/>
      <c r="M4" s="181"/>
      <c r="N4" s="184"/>
      <c r="O4" s="184"/>
      <c r="P4" s="184"/>
      <c r="Q4" s="181"/>
      <c r="R4" s="181"/>
      <c r="S4" s="181"/>
      <c r="T4" s="185"/>
      <c r="U4" s="178"/>
    </row>
    <row r="5" spans="1:21" s="179" customFormat="1">
      <c r="A5" s="178"/>
      <c r="C5" s="180"/>
      <c r="E5" s="181"/>
      <c r="F5" s="178"/>
      <c r="G5" s="182"/>
      <c r="H5" s="178"/>
      <c r="I5" s="183"/>
      <c r="J5" s="178"/>
      <c r="K5" s="178"/>
      <c r="L5" s="178"/>
      <c r="M5" s="181"/>
      <c r="N5" s="184"/>
      <c r="O5" s="184"/>
      <c r="P5" s="184"/>
      <c r="Q5" s="181"/>
      <c r="R5" s="181"/>
      <c r="S5" s="181"/>
      <c r="T5" s="185"/>
      <c r="U5" s="178"/>
    </row>
    <row r="6" spans="1:21" s="179" customFormat="1">
      <c r="A6" s="178"/>
      <c r="C6" s="180"/>
      <c r="E6" s="181"/>
      <c r="F6" s="178"/>
      <c r="G6" s="182"/>
      <c r="H6" s="178"/>
      <c r="I6" s="183"/>
      <c r="J6" s="178"/>
      <c r="K6" s="178"/>
      <c r="L6" s="178"/>
      <c r="M6" s="181"/>
      <c r="N6" s="184"/>
      <c r="O6" s="184"/>
      <c r="P6" s="184"/>
      <c r="Q6" s="181"/>
      <c r="R6" s="181"/>
      <c r="S6" s="181"/>
      <c r="T6" s="185"/>
      <c r="U6" s="178"/>
    </row>
    <row r="7" spans="1:21" s="179" customFormat="1">
      <c r="A7" s="178"/>
      <c r="C7" s="180"/>
      <c r="E7" s="181"/>
      <c r="F7" s="178"/>
      <c r="G7" s="182"/>
      <c r="H7" s="178"/>
      <c r="I7" s="183"/>
      <c r="J7" s="178"/>
      <c r="K7" s="178"/>
      <c r="L7" s="178"/>
      <c r="M7" s="181"/>
      <c r="N7" s="184"/>
      <c r="O7" s="184"/>
      <c r="P7" s="184"/>
      <c r="Q7" s="181"/>
      <c r="R7" s="181"/>
      <c r="S7" s="181"/>
      <c r="T7" s="185"/>
      <c r="U7" s="178"/>
    </row>
    <row r="8" spans="1:21" s="179" customFormat="1" ht="15.75" thickBot="1">
      <c r="A8" s="178"/>
      <c r="C8" s="180"/>
      <c r="E8" s="181"/>
      <c r="F8" s="178"/>
      <c r="G8" s="182"/>
      <c r="H8" s="178"/>
      <c r="I8" s="183"/>
      <c r="J8" s="178"/>
      <c r="K8" s="178"/>
      <c r="L8" s="178"/>
      <c r="M8" s="181"/>
      <c r="N8" s="184"/>
      <c r="O8" s="184"/>
      <c r="P8" s="184"/>
      <c r="Q8" s="181"/>
      <c r="R8" s="181"/>
      <c r="S8" s="181"/>
      <c r="T8" s="185"/>
      <c r="U8" s="178"/>
    </row>
    <row r="9" spans="1:21" ht="18.75" thickBot="1">
      <c r="A9" s="265" t="s">
        <v>115</v>
      </c>
      <c r="B9" s="266" t="s">
        <v>73</v>
      </c>
      <c r="C9" s="266" t="s">
        <v>116</v>
      </c>
      <c r="D9" s="268" t="s">
        <v>154</v>
      </c>
      <c r="E9" s="111" t="s">
        <v>157</v>
      </c>
      <c r="F9" s="110" t="s">
        <v>155</v>
      </c>
      <c r="G9" s="93" t="s">
        <v>130</v>
      </c>
    </row>
    <row r="10" spans="1:21">
      <c r="A10" s="94">
        <v>1</v>
      </c>
      <c r="B10" s="106"/>
      <c r="C10" s="106"/>
      <c r="D10" s="107"/>
      <c r="E10" s="108" t="str">
        <f>IFERROR(VLOOKUP(C10,BD!$A$95:$B$106,2,FALSE),"")</f>
        <v/>
      </c>
      <c r="F10" s="89" t="str">
        <f>IFERROR(E10*D10,"")</f>
        <v/>
      </c>
      <c r="G10" s="109" t="str">
        <f>IFERROR(F10/1000,"")</f>
        <v/>
      </c>
    </row>
    <row r="11" spans="1:21">
      <c r="A11" s="95">
        <v>2</v>
      </c>
      <c r="B11" s="69"/>
      <c r="C11" s="69"/>
      <c r="D11" s="99"/>
      <c r="E11" s="100" t="str">
        <f>IFERROR(VLOOKUP(C11,BD!$A$95:$B$106,2,FALSE),"")</f>
        <v/>
      </c>
      <c r="F11" s="70" t="str">
        <f t="shared" ref="F11:F74" si="0">IFERROR(E11*D11,"")</f>
        <v/>
      </c>
      <c r="G11" s="101" t="str">
        <f t="shared" ref="G11:G74" si="1">IFERROR(F11/1000,"")</f>
        <v/>
      </c>
    </row>
    <row r="12" spans="1:21">
      <c r="A12" s="95">
        <v>3</v>
      </c>
      <c r="B12" s="69"/>
      <c r="C12" s="69"/>
      <c r="D12" s="99"/>
      <c r="E12" s="100" t="str">
        <f>IFERROR(VLOOKUP(C12,BD!$A$95:$B$106,2,FALSE),"")</f>
        <v/>
      </c>
      <c r="F12" s="70" t="str">
        <f t="shared" si="0"/>
        <v/>
      </c>
      <c r="G12" s="101" t="str">
        <f t="shared" si="1"/>
        <v/>
      </c>
    </row>
    <row r="13" spans="1:21">
      <c r="A13" s="95">
        <v>4</v>
      </c>
      <c r="B13" s="69"/>
      <c r="C13" s="69"/>
      <c r="D13" s="99"/>
      <c r="E13" s="100" t="str">
        <f>IFERROR(VLOOKUP(C13,BD!$A$95:$B$106,2,FALSE),"")</f>
        <v/>
      </c>
      <c r="F13" s="70" t="str">
        <f t="shared" si="0"/>
        <v/>
      </c>
      <c r="G13" s="101" t="str">
        <f t="shared" si="1"/>
        <v/>
      </c>
    </row>
    <row r="14" spans="1:21">
      <c r="A14" s="95">
        <v>5</v>
      </c>
      <c r="B14" s="69"/>
      <c r="C14" s="69"/>
      <c r="D14" s="99"/>
      <c r="E14" s="100" t="str">
        <f>IFERROR(VLOOKUP(C14,BD!$A$95:$B$106,2,FALSE),"")</f>
        <v/>
      </c>
      <c r="F14" s="70" t="str">
        <f t="shared" si="0"/>
        <v/>
      </c>
      <c r="G14" s="101" t="str">
        <f t="shared" si="1"/>
        <v/>
      </c>
    </row>
    <row r="15" spans="1:21">
      <c r="A15" s="95">
        <v>6</v>
      </c>
      <c r="B15" s="69"/>
      <c r="C15" s="69"/>
      <c r="D15" s="99"/>
      <c r="E15" s="100" t="str">
        <f>IFERROR(VLOOKUP(C15,BD!$A$95:$B$106,2,FALSE),"")</f>
        <v/>
      </c>
      <c r="F15" s="70" t="str">
        <f t="shared" si="0"/>
        <v/>
      </c>
      <c r="G15" s="101" t="str">
        <f t="shared" si="1"/>
        <v/>
      </c>
    </row>
    <row r="16" spans="1:21">
      <c r="A16" s="95">
        <v>7</v>
      </c>
      <c r="B16" s="69"/>
      <c r="C16" s="69"/>
      <c r="D16" s="99"/>
      <c r="E16" s="100" t="str">
        <f>IFERROR(VLOOKUP(C16,BD!$A$95:$B$106,2,FALSE),"")</f>
        <v/>
      </c>
      <c r="F16" s="70" t="str">
        <f t="shared" si="0"/>
        <v/>
      </c>
      <c r="G16" s="101" t="str">
        <f t="shared" si="1"/>
        <v/>
      </c>
    </row>
    <row r="17" spans="1:7">
      <c r="A17" s="95">
        <v>8</v>
      </c>
      <c r="B17" s="69"/>
      <c r="C17" s="69"/>
      <c r="D17" s="99"/>
      <c r="E17" s="100" t="str">
        <f>IFERROR(VLOOKUP(C17,BD!$A$95:$B$106,2,FALSE),"")</f>
        <v/>
      </c>
      <c r="F17" s="70" t="str">
        <f t="shared" si="0"/>
        <v/>
      </c>
      <c r="G17" s="101" t="str">
        <f t="shared" si="1"/>
        <v/>
      </c>
    </row>
    <row r="18" spans="1:7">
      <c r="A18" s="95">
        <v>9</v>
      </c>
      <c r="B18" s="69"/>
      <c r="C18" s="69"/>
      <c r="D18" s="99"/>
      <c r="E18" s="100" t="str">
        <f>IFERROR(VLOOKUP(C18,BD!$A$95:$B$106,2,FALSE),"")</f>
        <v/>
      </c>
      <c r="F18" s="70" t="str">
        <f t="shared" si="0"/>
        <v/>
      </c>
      <c r="G18" s="101" t="str">
        <f t="shared" si="1"/>
        <v/>
      </c>
    </row>
    <row r="19" spans="1:7">
      <c r="A19" s="95">
        <v>10</v>
      </c>
      <c r="B19" s="69"/>
      <c r="C19" s="69"/>
      <c r="D19" s="99"/>
      <c r="E19" s="100" t="str">
        <f>IFERROR(VLOOKUP(C19,BD!$A$95:$B$106,2,FALSE),"")</f>
        <v/>
      </c>
      <c r="F19" s="70" t="str">
        <f t="shared" si="0"/>
        <v/>
      </c>
      <c r="G19" s="101" t="str">
        <f t="shared" si="1"/>
        <v/>
      </c>
    </row>
    <row r="20" spans="1:7">
      <c r="A20" s="95">
        <v>11</v>
      </c>
      <c r="B20" s="69"/>
      <c r="C20" s="69"/>
      <c r="D20" s="99"/>
      <c r="E20" s="100" t="str">
        <f>IFERROR(VLOOKUP(C20,BD!$A$95:$B$106,2,FALSE),"")</f>
        <v/>
      </c>
      <c r="F20" s="70" t="str">
        <f t="shared" si="0"/>
        <v/>
      </c>
      <c r="G20" s="101" t="str">
        <f t="shared" si="1"/>
        <v/>
      </c>
    </row>
    <row r="21" spans="1:7">
      <c r="A21" s="95">
        <v>12</v>
      </c>
      <c r="B21" s="69"/>
      <c r="C21" s="69"/>
      <c r="D21" s="99"/>
      <c r="E21" s="100" t="str">
        <f>IFERROR(VLOOKUP(C21,BD!$A$95:$B$106,2,FALSE),"")</f>
        <v/>
      </c>
      <c r="F21" s="70" t="str">
        <f t="shared" si="0"/>
        <v/>
      </c>
      <c r="G21" s="101" t="str">
        <f t="shared" si="1"/>
        <v/>
      </c>
    </row>
    <row r="22" spans="1:7">
      <c r="A22" s="95">
        <v>13</v>
      </c>
      <c r="B22" s="69"/>
      <c r="C22" s="69"/>
      <c r="D22" s="99"/>
      <c r="E22" s="100" t="str">
        <f>IFERROR(VLOOKUP(C22,BD!$A$95:$B$106,2,FALSE),"")</f>
        <v/>
      </c>
      <c r="F22" s="70" t="str">
        <f t="shared" si="0"/>
        <v/>
      </c>
      <c r="G22" s="101" t="str">
        <f t="shared" si="1"/>
        <v/>
      </c>
    </row>
    <row r="23" spans="1:7">
      <c r="A23" s="95">
        <v>14</v>
      </c>
      <c r="B23" s="69"/>
      <c r="C23" s="69"/>
      <c r="D23" s="99"/>
      <c r="E23" s="100" t="str">
        <f>IFERROR(VLOOKUP(C23,BD!$A$95:$B$106,2,FALSE),"")</f>
        <v/>
      </c>
      <c r="F23" s="70" t="str">
        <f t="shared" si="0"/>
        <v/>
      </c>
      <c r="G23" s="101" t="str">
        <f t="shared" si="1"/>
        <v/>
      </c>
    </row>
    <row r="24" spans="1:7">
      <c r="A24" s="95">
        <v>15</v>
      </c>
      <c r="B24" s="69"/>
      <c r="C24" s="69"/>
      <c r="D24" s="99"/>
      <c r="E24" s="100" t="str">
        <f>IFERROR(VLOOKUP(C24,BD!$A$95:$B$106,2,FALSE),"")</f>
        <v/>
      </c>
      <c r="F24" s="70" t="str">
        <f t="shared" si="0"/>
        <v/>
      </c>
      <c r="G24" s="101" t="str">
        <f t="shared" si="1"/>
        <v/>
      </c>
    </row>
    <row r="25" spans="1:7">
      <c r="A25" s="95">
        <v>16</v>
      </c>
      <c r="B25" s="69"/>
      <c r="C25" s="69"/>
      <c r="D25" s="99"/>
      <c r="E25" s="100" t="str">
        <f>IFERROR(VLOOKUP(C25,BD!$A$95:$B$106,2,FALSE),"")</f>
        <v/>
      </c>
      <c r="F25" s="70" t="str">
        <f t="shared" si="0"/>
        <v/>
      </c>
      <c r="G25" s="101" t="str">
        <f t="shared" si="1"/>
        <v/>
      </c>
    </row>
    <row r="26" spans="1:7">
      <c r="A26" s="95">
        <v>17</v>
      </c>
      <c r="B26" s="69"/>
      <c r="C26" s="69"/>
      <c r="D26" s="99"/>
      <c r="E26" s="100" t="str">
        <f>IFERROR(VLOOKUP(C26,BD!$A$95:$B$106,2,FALSE),"")</f>
        <v/>
      </c>
      <c r="F26" s="70" t="str">
        <f t="shared" si="0"/>
        <v/>
      </c>
      <c r="G26" s="101" t="str">
        <f t="shared" si="1"/>
        <v/>
      </c>
    </row>
    <row r="27" spans="1:7">
      <c r="A27" s="95">
        <v>18</v>
      </c>
      <c r="B27" s="69"/>
      <c r="C27" s="69"/>
      <c r="D27" s="99"/>
      <c r="E27" s="100" t="str">
        <f>IFERROR(VLOOKUP(C27,BD!$A$95:$B$106,2,FALSE),"")</f>
        <v/>
      </c>
      <c r="F27" s="70" t="str">
        <f t="shared" si="0"/>
        <v/>
      </c>
      <c r="G27" s="101" t="str">
        <f t="shared" si="1"/>
        <v/>
      </c>
    </row>
    <row r="28" spans="1:7">
      <c r="A28" s="95">
        <v>19</v>
      </c>
      <c r="B28" s="69"/>
      <c r="C28" s="69"/>
      <c r="D28" s="99"/>
      <c r="E28" s="100" t="str">
        <f>IFERROR(VLOOKUP(C28,BD!$A$95:$B$106,2,FALSE),"")</f>
        <v/>
      </c>
      <c r="F28" s="70" t="str">
        <f t="shared" si="0"/>
        <v/>
      </c>
      <c r="G28" s="101" t="str">
        <f t="shared" si="1"/>
        <v/>
      </c>
    </row>
    <row r="29" spans="1:7">
      <c r="A29" s="95">
        <v>20</v>
      </c>
      <c r="B29" s="69"/>
      <c r="C29" s="69"/>
      <c r="D29" s="99"/>
      <c r="E29" s="100" t="str">
        <f>IFERROR(VLOOKUP(C29,BD!$A$95:$B$106,2,FALSE),"")</f>
        <v/>
      </c>
      <c r="F29" s="70" t="str">
        <f t="shared" si="0"/>
        <v/>
      </c>
      <c r="G29" s="101" t="str">
        <f t="shared" si="1"/>
        <v/>
      </c>
    </row>
    <row r="30" spans="1:7">
      <c r="A30" s="95">
        <v>21</v>
      </c>
      <c r="B30" s="69"/>
      <c r="C30" s="69"/>
      <c r="D30" s="99"/>
      <c r="E30" s="100" t="str">
        <f>IFERROR(VLOOKUP(C30,BD!$A$95:$B$106,2,FALSE),"")</f>
        <v/>
      </c>
      <c r="F30" s="70" t="str">
        <f t="shared" si="0"/>
        <v/>
      </c>
      <c r="G30" s="101" t="str">
        <f t="shared" si="1"/>
        <v/>
      </c>
    </row>
    <row r="31" spans="1:7">
      <c r="A31" s="95">
        <v>22</v>
      </c>
      <c r="B31" s="69"/>
      <c r="C31" s="69"/>
      <c r="D31" s="99"/>
      <c r="E31" s="100" t="str">
        <f>IFERROR(VLOOKUP(C31,BD!$A$95:$B$106,2,FALSE),"")</f>
        <v/>
      </c>
      <c r="F31" s="70" t="str">
        <f t="shared" si="0"/>
        <v/>
      </c>
      <c r="G31" s="101" t="str">
        <f t="shared" si="1"/>
        <v/>
      </c>
    </row>
    <row r="32" spans="1:7">
      <c r="A32" s="95">
        <v>23</v>
      </c>
      <c r="B32" s="69"/>
      <c r="C32" s="69"/>
      <c r="D32" s="99"/>
      <c r="E32" s="100" t="str">
        <f>IFERROR(VLOOKUP(C32,BD!$A$95:$B$106,2,FALSE),"")</f>
        <v/>
      </c>
      <c r="F32" s="70" t="str">
        <f t="shared" si="0"/>
        <v/>
      </c>
      <c r="G32" s="101" t="str">
        <f t="shared" si="1"/>
        <v/>
      </c>
    </row>
    <row r="33" spans="1:7">
      <c r="A33" s="95">
        <v>24</v>
      </c>
      <c r="B33" s="69"/>
      <c r="C33" s="69"/>
      <c r="D33" s="99"/>
      <c r="E33" s="100" t="str">
        <f>IFERROR(VLOOKUP(C33,BD!$A$95:$B$106,2,FALSE),"")</f>
        <v/>
      </c>
      <c r="F33" s="70" t="str">
        <f t="shared" si="0"/>
        <v/>
      </c>
      <c r="G33" s="101" t="str">
        <f t="shared" si="1"/>
        <v/>
      </c>
    </row>
    <row r="34" spans="1:7">
      <c r="A34" s="95">
        <v>25</v>
      </c>
      <c r="B34" s="69"/>
      <c r="C34" s="69"/>
      <c r="D34" s="99"/>
      <c r="E34" s="100" t="str">
        <f>IFERROR(VLOOKUP(C34,BD!$A$95:$B$106,2,FALSE),"")</f>
        <v/>
      </c>
      <c r="F34" s="70" t="str">
        <f t="shared" si="0"/>
        <v/>
      </c>
      <c r="G34" s="101" t="str">
        <f t="shared" si="1"/>
        <v/>
      </c>
    </row>
    <row r="35" spans="1:7">
      <c r="A35" s="95">
        <v>26</v>
      </c>
      <c r="B35" s="69"/>
      <c r="C35" s="69"/>
      <c r="D35" s="99"/>
      <c r="E35" s="100" t="str">
        <f>IFERROR(VLOOKUP(C35,BD!$A$95:$B$106,2,FALSE),"")</f>
        <v/>
      </c>
      <c r="F35" s="70" t="str">
        <f t="shared" si="0"/>
        <v/>
      </c>
      <c r="G35" s="101" t="str">
        <f t="shared" si="1"/>
        <v/>
      </c>
    </row>
    <row r="36" spans="1:7">
      <c r="A36" s="95">
        <v>27</v>
      </c>
      <c r="B36" s="69"/>
      <c r="C36" s="69"/>
      <c r="D36" s="99"/>
      <c r="E36" s="100" t="str">
        <f>IFERROR(VLOOKUP(C36,BD!$A$95:$B$106,2,FALSE),"")</f>
        <v/>
      </c>
      <c r="F36" s="70" t="str">
        <f t="shared" si="0"/>
        <v/>
      </c>
      <c r="G36" s="101" t="str">
        <f t="shared" si="1"/>
        <v/>
      </c>
    </row>
    <row r="37" spans="1:7">
      <c r="A37" s="95">
        <v>28</v>
      </c>
      <c r="B37" s="69"/>
      <c r="C37" s="69"/>
      <c r="D37" s="99"/>
      <c r="E37" s="100" t="str">
        <f>IFERROR(VLOOKUP(C37,BD!$A$95:$B$106,2,FALSE),"")</f>
        <v/>
      </c>
      <c r="F37" s="70" t="str">
        <f t="shared" si="0"/>
        <v/>
      </c>
      <c r="G37" s="101" t="str">
        <f t="shared" si="1"/>
        <v/>
      </c>
    </row>
    <row r="38" spans="1:7">
      <c r="A38" s="95">
        <v>29</v>
      </c>
      <c r="B38" s="69"/>
      <c r="C38" s="69"/>
      <c r="D38" s="99"/>
      <c r="E38" s="100" t="str">
        <f>IFERROR(VLOOKUP(C38,BD!$A$95:$B$106,2,FALSE),"")</f>
        <v/>
      </c>
      <c r="F38" s="70" t="str">
        <f t="shared" si="0"/>
        <v/>
      </c>
      <c r="G38" s="101" t="str">
        <f t="shared" si="1"/>
        <v/>
      </c>
    </row>
    <row r="39" spans="1:7">
      <c r="A39" s="95">
        <v>30</v>
      </c>
      <c r="B39" s="69"/>
      <c r="C39" s="69"/>
      <c r="D39" s="99"/>
      <c r="E39" s="100" t="str">
        <f>IFERROR(VLOOKUP(C39,BD!$A$95:$B$106,2,FALSE),"")</f>
        <v/>
      </c>
      <c r="F39" s="70" t="str">
        <f t="shared" si="0"/>
        <v/>
      </c>
      <c r="G39" s="101" t="str">
        <f t="shared" si="1"/>
        <v/>
      </c>
    </row>
    <row r="40" spans="1:7">
      <c r="A40" s="95">
        <v>31</v>
      </c>
      <c r="B40" s="69"/>
      <c r="C40" s="69"/>
      <c r="D40" s="99"/>
      <c r="E40" s="100" t="str">
        <f>IFERROR(VLOOKUP(C40,BD!$A$95:$B$106,2,FALSE),"")</f>
        <v/>
      </c>
      <c r="F40" s="70" t="str">
        <f t="shared" si="0"/>
        <v/>
      </c>
      <c r="G40" s="101" t="str">
        <f t="shared" si="1"/>
        <v/>
      </c>
    </row>
    <row r="41" spans="1:7">
      <c r="A41" s="95">
        <v>32</v>
      </c>
      <c r="B41" s="69"/>
      <c r="C41" s="69"/>
      <c r="D41" s="99"/>
      <c r="E41" s="100" t="str">
        <f>IFERROR(VLOOKUP(C41,BD!$A$95:$B$106,2,FALSE),"")</f>
        <v/>
      </c>
      <c r="F41" s="70" t="str">
        <f t="shared" si="0"/>
        <v/>
      </c>
      <c r="G41" s="101" t="str">
        <f t="shared" si="1"/>
        <v/>
      </c>
    </row>
    <row r="42" spans="1:7">
      <c r="A42" s="95">
        <v>33</v>
      </c>
      <c r="B42" s="69"/>
      <c r="C42" s="69"/>
      <c r="D42" s="99"/>
      <c r="E42" s="100" t="str">
        <f>IFERROR(VLOOKUP(C42,BD!$A$95:$B$106,2,FALSE),"")</f>
        <v/>
      </c>
      <c r="F42" s="70" t="str">
        <f t="shared" si="0"/>
        <v/>
      </c>
      <c r="G42" s="101" t="str">
        <f t="shared" si="1"/>
        <v/>
      </c>
    </row>
    <row r="43" spans="1:7">
      <c r="A43" s="95">
        <v>34</v>
      </c>
      <c r="B43" s="69"/>
      <c r="C43" s="69"/>
      <c r="D43" s="99"/>
      <c r="E43" s="100" t="str">
        <f>IFERROR(VLOOKUP(C43,BD!$A$95:$B$106,2,FALSE),"")</f>
        <v/>
      </c>
      <c r="F43" s="70" t="str">
        <f t="shared" si="0"/>
        <v/>
      </c>
      <c r="G43" s="101" t="str">
        <f t="shared" si="1"/>
        <v/>
      </c>
    </row>
    <row r="44" spans="1:7">
      <c r="A44" s="95">
        <v>35</v>
      </c>
      <c r="B44" s="69"/>
      <c r="C44" s="69"/>
      <c r="D44" s="99"/>
      <c r="E44" s="100" t="str">
        <f>IFERROR(VLOOKUP(C44,BD!$A$95:$B$106,2,FALSE),"")</f>
        <v/>
      </c>
      <c r="F44" s="70" t="str">
        <f t="shared" si="0"/>
        <v/>
      </c>
      <c r="G44" s="101" t="str">
        <f t="shared" si="1"/>
        <v/>
      </c>
    </row>
    <row r="45" spans="1:7">
      <c r="A45" s="95">
        <v>36</v>
      </c>
      <c r="B45" s="69"/>
      <c r="C45" s="69"/>
      <c r="D45" s="99"/>
      <c r="E45" s="100" t="str">
        <f>IFERROR(VLOOKUP(C45,BD!$A$95:$B$106,2,FALSE),"")</f>
        <v/>
      </c>
      <c r="F45" s="70" t="str">
        <f t="shared" si="0"/>
        <v/>
      </c>
      <c r="G45" s="101" t="str">
        <f t="shared" si="1"/>
        <v/>
      </c>
    </row>
    <row r="46" spans="1:7">
      <c r="A46" s="95">
        <v>37</v>
      </c>
      <c r="B46" s="69"/>
      <c r="C46" s="69"/>
      <c r="D46" s="99"/>
      <c r="E46" s="100" t="str">
        <f>IFERROR(VLOOKUP(C46,BD!$A$95:$B$106,2,FALSE),"")</f>
        <v/>
      </c>
      <c r="F46" s="70" t="str">
        <f t="shared" si="0"/>
        <v/>
      </c>
      <c r="G46" s="101" t="str">
        <f t="shared" si="1"/>
        <v/>
      </c>
    </row>
    <row r="47" spans="1:7">
      <c r="A47" s="95">
        <v>38</v>
      </c>
      <c r="B47" s="69"/>
      <c r="C47" s="69"/>
      <c r="D47" s="99"/>
      <c r="E47" s="100" t="str">
        <f>IFERROR(VLOOKUP(C47,BD!$A$95:$B$106,2,FALSE),"")</f>
        <v/>
      </c>
      <c r="F47" s="70" t="str">
        <f t="shared" si="0"/>
        <v/>
      </c>
      <c r="G47" s="101" t="str">
        <f t="shared" si="1"/>
        <v/>
      </c>
    </row>
    <row r="48" spans="1:7">
      <c r="A48" s="95">
        <v>39</v>
      </c>
      <c r="B48" s="69"/>
      <c r="C48" s="69"/>
      <c r="D48" s="99"/>
      <c r="E48" s="100" t="str">
        <f>IFERROR(VLOOKUP(C48,BD!$A$95:$B$106,2,FALSE),"")</f>
        <v/>
      </c>
      <c r="F48" s="70" t="str">
        <f t="shared" si="0"/>
        <v/>
      </c>
      <c r="G48" s="101" t="str">
        <f t="shared" si="1"/>
        <v/>
      </c>
    </row>
    <row r="49" spans="1:7">
      <c r="A49" s="95">
        <v>40</v>
      </c>
      <c r="B49" s="69"/>
      <c r="C49" s="69"/>
      <c r="D49" s="99"/>
      <c r="E49" s="100" t="str">
        <f>IFERROR(VLOOKUP(C49,BD!$A$95:$B$106,2,FALSE),"")</f>
        <v/>
      </c>
      <c r="F49" s="70" t="str">
        <f t="shared" si="0"/>
        <v/>
      </c>
      <c r="G49" s="101" t="str">
        <f t="shared" si="1"/>
        <v/>
      </c>
    </row>
    <row r="50" spans="1:7">
      <c r="A50" s="95">
        <v>41</v>
      </c>
      <c r="B50" s="69"/>
      <c r="C50" s="69"/>
      <c r="D50" s="99"/>
      <c r="E50" s="100" t="str">
        <f>IFERROR(VLOOKUP(C50,BD!$A$95:$B$106,2,FALSE),"")</f>
        <v/>
      </c>
      <c r="F50" s="70" t="str">
        <f t="shared" si="0"/>
        <v/>
      </c>
      <c r="G50" s="101" t="str">
        <f t="shared" si="1"/>
        <v/>
      </c>
    </row>
    <row r="51" spans="1:7">
      <c r="A51" s="95">
        <v>42</v>
      </c>
      <c r="B51" s="69"/>
      <c r="C51" s="69"/>
      <c r="D51" s="99"/>
      <c r="E51" s="100" t="str">
        <f>IFERROR(VLOOKUP(C51,BD!$A$95:$B$106,2,FALSE),"")</f>
        <v/>
      </c>
      <c r="F51" s="70" t="str">
        <f t="shared" si="0"/>
        <v/>
      </c>
      <c r="G51" s="101" t="str">
        <f t="shared" si="1"/>
        <v/>
      </c>
    </row>
    <row r="52" spans="1:7">
      <c r="A52" s="95">
        <v>43</v>
      </c>
      <c r="B52" s="69"/>
      <c r="C52" s="69"/>
      <c r="D52" s="99"/>
      <c r="E52" s="100" t="str">
        <f>IFERROR(VLOOKUP(C52,BD!$A$95:$B$106,2,FALSE),"")</f>
        <v/>
      </c>
      <c r="F52" s="70" t="str">
        <f t="shared" si="0"/>
        <v/>
      </c>
      <c r="G52" s="101" t="str">
        <f t="shared" si="1"/>
        <v/>
      </c>
    </row>
    <row r="53" spans="1:7">
      <c r="A53" s="95">
        <v>44</v>
      </c>
      <c r="B53" s="69"/>
      <c r="C53" s="69"/>
      <c r="D53" s="99"/>
      <c r="E53" s="100" t="str">
        <f>IFERROR(VLOOKUP(C53,BD!$A$95:$B$106,2,FALSE),"")</f>
        <v/>
      </c>
      <c r="F53" s="70" t="str">
        <f t="shared" si="0"/>
        <v/>
      </c>
      <c r="G53" s="101" t="str">
        <f t="shared" si="1"/>
        <v/>
      </c>
    </row>
    <row r="54" spans="1:7">
      <c r="A54" s="95">
        <v>45</v>
      </c>
      <c r="B54" s="69"/>
      <c r="C54" s="69"/>
      <c r="D54" s="99"/>
      <c r="E54" s="100" t="str">
        <f>IFERROR(VLOOKUP(C54,BD!$A$95:$B$106,2,FALSE),"")</f>
        <v/>
      </c>
      <c r="F54" s="70" t="str">
        <f t="shared" si="0"/>
        <v/>
      </c>
      <c r="G54" s="101" t="str">
        <f t="shared" si="1"/>
        <v/>
      </c>
    </row>
    <row r="55" spans="1:7">
      <c r="A55" s="95">
        <v>46</v>
      </c>
      <c r="B55" s="69"/>
      <c r="C55" s="69"/>
      <c r="D55" s="99"/>
      <c r="E55" s="100" t="str">
        <f>IFERROR(VLOOKUP(C55,BD!$A$95:$B$106,2,FALSE),"")</f>
        <v/>
      </c>
      <c r="F55" s="70" t="str">
        <f t="shared" si="0"/>
        <v/>
      </c>
      <c r="G55" s="101" t="str">
        <f t="shared" si="1"/>
        <v/>
      </c>
    </row>
    <row r="56" spans="1:7">
      <c r="A56" s="95">
        <v>47</v>
      </c>
      <c r="B56" s="69"/>
      <c r="C56" s="69"/>
      <c r="D56" s="99"/>
      <c r="E56" s="100" t="str">
        <f>IFERROR(VLOOKUP(C56,BD!$A$95:$B$106,2,FALSE),"")</f>
        <v/>
      </c>
      <c r="F56" s="70" t="str">
        <f t="shared" si="0"/>
        <v/>
      </c>
      <c r="G56" s="101" t="str">
        <f t="shared" si="1"/>
        <v/>
      </c>
    </row>
    <row r="57" spans="1:7">
      <c r="A57" s="95">
        <v>48</v>
      </c>
      <c r="B57" s="69"/>
      <c r="C57" s="69"/>
      <c r="D57" s="99"/>
      <c r="E57" s="100" t="str">
        <f>IFERROR(VLOOKUP(C57,BD!$A$95:$B$106,2,FALSE),"")</f>
        <v/>
      </c>
      <c r="F57" s="70" t="str">
        <f t="shared" si="0"/>
        <v/>
      </c>
      <c r="G57" s="101" t="str">
        <f t="shared" si="1"/>
        <v/>
      </c>
    </row>
    <row r="58" spans="1:7">
      <c r="A58" s="95">
        <v>49</v>
      </c>
      <c r="B58" s="69"/>
      <c r="C58" s="69"/>
      <c r="D58" s="99"/>
      <c r="E58" s="100" t="str">
        <f>IFERROR(VLOOKUP(C58,BD!$A$95:$B$106,2,FALSE),"")</f>
        <v/>
      </c>
      <c r="F58" s="70" t="str">
        <f t="shared" si="0"/>
        <v/>
      </c>
      <c r="G58" s="101" t="str">
        <f t="shared" si="1"/>
        <v/>
      </c>
    </row>
    <row r="59" spans="1:7">
      <c r="A59" s="95">
        <v>50</v>
      </c>
      <c r="B59" s="69"/>
      <c r="C59" s="69"/>
      <c r="D59" s="99"/>
      <c r="E59" s="100" t="str">
        <f>IFERROR(VLOOKUP(C59,BD!$A$95:$B$106,2,FALSE),"")</f>
        <v/>
      </c>
      <c r="F59" s="70" t="str">
        <f t="shared" si="0"/>
        <v/>
      </c>
      <c r="G59" s="101" t="str">
        <f t="shared" si="1"/>
        <v/>
      </c>
    </row>
    <row r="60" spans="1:7">
      <c r="A60" s="95">
        <v>51</v>
      </c>
      <c r="B60" s="69"/>
      <c r="C60" s="69"/>
      <c r="D60" s="99"/>
      <c r="E60" s="100" t="str">
        <f>IFERROR(VLOOKUP(C60,BD!$A$95:$B$106,2,FALSE),"")</f>
        <v/>
      </c>
      <c r="F60" s="70" t="str">
        <f t="shared" si="0"/>
        <v/>
      </c>
      <c r="G60" s="101" t="str">
        <f t="shared" si="1"/>
        <v/>
      </c>
    </row>
    <row r="61" spans="1:7">
      <c r="A61" s="95">
        <v>52</v>
      </c>
      <c r="B61" s="69"/>
      <c r="C61" s="69"/>
      <c r="D61" s="99"/>
      <c r="E61" s="100" t="str">
        <f>IFERROR(VLOOKUP(C61,BD!$A$95:$B$106,2,FALSE),"")</f>
        <v/>
      </c>
      <c r="F61" s="70" t="str">
        <f t="shared" si="0"/>
        <v/>
      </c>
      <c r="G61" s="101" t="str">
        <f t="shared" si="1"/>
        <v/>
      </c>
    </row>
    <row r="62" spans="1:7">
      <c r="A62" s="95">
        <v>53</v>
      </c>
      <c r="B62" s="69"/>
      <c r="C62" s="69"/>
      <c r="D62" s="99"/>
      <c r="E62" s="100" t="str">
        <f>IFERROR(VLOOKUP(C62,BD!$A$95:$B$106,2,FALSE),"")</f>
        <v/>
      </c>
      <c r="F62" s="70" t="str">
        <f t="shared" si="0"/>
        <v/>
      </c>
      <c r="G62" s="101" t="str">
        <f t="shared" si="1"/>
        <v/>
      </c>
    </row>
    <row r="63" spans="1:7">
      <c r="A63" s="95">
        <v>54</v>
      </c>
      <c r="B63" s="69"/>
      <c r="C63" s="69"/>
      <c r="D63" s="99"/>
      <c r="E63" s="100" t="str">
        <f>IFERROR(VLOOKUP(C63,BD!$A$95:$B$106,2,FALSE),"")</f>
        <v/>
      </c>
      <c r="F63" s="70" t="str">
        <f t="shared" si="0"/>
        <v/>
      </c>
      <c r="G63" s="101" t="str">
        <f t="shared" si="1"/>
        <v/>
      </c>
    </row>
    <row r="64" spans="1:7">
      <c r="A64" s="95">
        <v>55</v>
      </c>
      <c r="B64" s="69"/>
      <c r="C64" s="69"/>
      <c r="D64" s="99"/>
      <c r="E64" s="100" t="str">
        <f>IFERROR(VLOOKUP(C64,BD!$A$95:$B$106,2,FALSE),"")</f>
        <v/>
      </c>
      <c r="F64" s="70" t="str">
        <f t="shared" si="0"/>
        <v/>
      </c>
      <c r="G64" s="101" t="str">
        <f t="shared" si="1"/>
        <v/>
      </c>
    </row>
    <row r="65" spans="1:7">
      <c r="A65" s="95">
        <v>56</v>
      </c>
      <c r="B65" s="69"/>
      <c r="C65" s="69"/>
      <c r="D65" s="99"/>
      <c r="E65" s="100" t="str">
        <f>IFERROR(VLOOKUP(C65,BD!$A$95:$B$106,2,FALSE),"")</f>
        <v/>
      </c>
      <c r="F65" s="70" t="str">
        <f t="shared" si="0"/>
        <v/>
      </c>
      <c r="G65" s="101" t="str">
        <f t="shared" si="1"/>
        <v/>
      </c>
    </row>
    <row r="66" spans="1:7">
      <c r="A66" s="95">
        <v>57</v>
      </c>
      <c r="B66" s="69"/>
      <c r="C66" s="69"/>
      <c r="D66" s="99"/>
      <c r="E66" s="100" t="str">
        <f>IFERROR(VLOOKUP(C66,BD!$A$95:$B$106,2,FALSE),"")</f>
        <v/>
      </c>
      <c r="F66" s="70" t="str">
        <f t="shared" si="0"/>
        <v/>
      </c>
      <c r="G66" s="101" t="str">
        <f t="shared" si="1"/>
        <v/>
      </c>
    </row>
    <row r="67" spans="1:7">
      <c r="A67" s="95">
        <v>58</v>
      </c>
      <c r="B67" s="69"/>
      <c r="C67" s="69"/>
      <c r="D67" s="99"/>
      <c r="E67" s="100" t="str">
        <f>IFERROR(VLOOKUP(C67,BD!$A$95:$B$106,2,FALSE),"")</f>
        <v/>
      </c>
      <c r="F67" s="70" t="str">
        <f t="shared" si="0"/>
        <v/>
      </c>
      <c r="G67" s="101" t="str">
        <f t="shared" si="1"/>
        <v/>
      </c>
    </row>
    <row r="68" spans="1:7">
      <c r="A68" s="95">
        <v>59</v>
      </c>
      <c r="B68" s="69"/>
      <c r="C68" s="69"/>
      <c r="D68" s="99"/>
      <c r="E68" s="100" t="str">
        <f>IFERROR(VLOOKUP(C68,BD!$A$95:$B$106,2,FALSE),"")</f>
        <v/>
      </c>
      <c r="F68" s="70" t="str">
        <f t="shared" si="0"/>
        <v/>
      </c>
      <c r="G68" s="101" t="str">
        <f t="shared" si="1"/>
        <v/>
      </c>
    </row>
    <row r="69" spans="1:7">
      <c r="A69" s="95">
        <v>60</v>
      </c>
      <c r="B69" s="69"/>
      <c r="C69" s="69"/>
      <c r="D69" s="99"/>
      <c r="E69" s="100" t="str">
        <f>IFERROR(VLOOKUP(C69,BD!$A$95:$B$106,2,FALSE),"")</f>
        <v/>
      </c>
      <c r="F69" s="70" t="str">
        <f t="shared" si="0"/>
        <v/>
      </c>
      <c r="G69" s="101" t="str">
        <f t="shared" si="1"/>
        <v/>
      </c>
    </row>
    <row r="70" spans="1:7">
      <c r="A70" s="95">
        <v>61</v>
      </c>
      <c r="B70" s="69"/>
      <c r="C70" s="69"/>
      <c r="D70" s="99"/>
      <c r="E70" s="100" t="str">
        <f>IFERROR(VLOOKUP(C70,BD!$A$95:$B$106,2,FALSE),"")</f>
        <v/>
      </c>
      <c r="F70" s="70" t="str">
        <f t="shared" si="0"/>
        <v/>
      </c>
      <c r="G70" s="101" t="str">
        <f t="shared" si="1"/>
        <v/>
      </c>
    </row>
    <row r="71" spans="1:7">
      <c r="A71" s="95">
        <v>62</v>
      </c>
      <c r="B71" s="69"/>
      <c r="C71" s="69"/>
      <c r="D71" s="99"/>
      <c r="E71" s="100" t="str">
        <f>IFERROR(VLOOKUP(C71,BD!$A$95:$B$106,2,FALSE),"")</f>
        <v/>
      </c>
      <c r="F71" s="70" t="str">
        <f t="shared" si="0"/>
        <v/>
      </c>
      <c r="G71" s="101" t="str">
        <f t="shared" si="1"/>
        <v/>
      </c>
    </row>
    <row r="72" spans="1:7">
      <c r="A72" s="95">
        <v>63</v>
      </c>
      <c r="B72" s="69"/>
      <c r="C72" s="69"/>
      <c r="D72" s="99"/>
      <c r="E72" s="100" t="str">
        <f>IFERROR(VLOOKUP(C72,BD!$A$95:$B$106,2,FALSE),"")</f>
        <v/>
      </c>
      <c r="F72" s="70" t="str">
        <f t="shared" si="0"/>
        <v/>
      </c>
      <c r="G72" s="101" t="str">
        <f t="shared" si="1"/>
        <v/>
      </c>
    </row>
    <row r="73" spans="1:7">
      <c r="A73" s="95">
        <v>64</v>
      </c>
      <c r="B73" s="69"/>
      <c r="C73" s="69"/>
      <c r="D73" s="99"/>
      <c r="E73" s="100" t="str">
        <f>IFERROR(VLOOKUP(C73,BD!$A$95:$B$106,2,FALSE),"")</f>
        <v/>
      </c>
      <c r="F73" s="70" t="str">
        <f t="shared" si="0"/>
        <v/>
      </c>
      <c r="G73" s="101" t="str">
        <f t="shared" si="1"/>
        <v/>
      </c>
    </row>
    <row r="74" spans="1:7">
      <c r="A74" s="95">
        <v>65</v>
      </c>
      <c r="B74" s="69"/>
      <c r="C74" s="69"/>
      <c r="D74" s="99"/>
      <c r="E74" s="100" t="str">
        <f>IFERROR(VLOOKUP(C74,BD!$A$95:$B$106,2,FALSE),"")</f>
        <v/>
      </c>
      <c r="F74" s="70" t="str">
        <f t="shared" si="0"/>
        <v/>
      </c>
      <c r="G74" s="101" t="str">
        <f t="shared" si="1"/>
        <v/>
      </c>
    </row>
    <row r="75" spans="1:7">
      <c r="A75" s="95">
        <v>66</v>
      </c>
      <c r="B75" s="69"/>
      <c r="C75" s="69"/>
      <c r="D75" s="99"/>
      <c r="E75" s="100" t="str">
        <f>IFERROR(VLOOKUP(C75,BD!$A$95:$B$106,2,FALSE),"")</f>
        <v/>
      </c>
      <c r="F75" s="70" t="str">
        <f t="shared" ref="F75:F109" si="2">IFERROR(E75*D75,"")</f>
        <v/>
      </c>
      <c r="G75" s="101" t="str">
        <f t="shared" ref="G75:G109" si="3">IFERROR(F75/1000,"")</f>
        <v/>
      </c>
    </row>
    <row r="76" spans="1:7">
      <c r="A76" s="95">
        <v>67</v>
      </c>
      <c r="B76" s="69"/>
      <c r="C76" s="69"/>
      <c r="D76" s="99"/>
      <c r="E76" s="100" t="str">
        <f>IFERROR(VLOOKUP(C76,BD!$A$95:$B$106,2,FALSE),"")</f>
        <v/>
      </c>
      <c r="F76" s="70" t="str">
        <f t="shared" si="2"/>
        <v/>
      </c>
      <c r="G76" s="101" t="str">
        <f t="shared" si="3"/>
        <v/>
      </c>
    </row>
    <row r="77" spans="1:7">
      <c r="A77" s="95">
        <v>68</v>
      </c>
      <c r="B77" s="69"/>
      <c r="C77" s="69"/>
      <c r="D77" s="99"/>
      <c r="E77" s="100" t="str">
        <f>IFERROR(VLOOKUP(C77,BD!$A$95:$B$106,2,FALSE),"")</f>
        <v/>
      </c>
      <c r="F77" s="70" t="str">
        <f t="shared" si="2"/>
        <v/>
      </c>
      <c r="G77" s="101" t="str">
        <f t="shared" si="3"/>
        <v/>
      </c>
    </row>
    <row r="78" spans="1:7">
      <c r="A78" s="95">
        <v>69</v>
      </c>
      <c r="B78" s="69"/>
      <c r="C78" s="69"/>
      <c r="D78" s="99"/>
      <c r="E78" s="100" t="str">
        <f>IFERROR(VLOOKUP(C78,BD!$A$95:$B$106,2,FALSE),"")</f>
        <v/>
      </c>
      <c r="F78" s="70" t="str">
        <f t="shared" si="2"/>
        <v/>
      </c>
      <c r="G78" s="101" t="str">
        <f t="shared" si="3"/>
        <v/>
      </c>
    </row>
    <row r="79" spans="1:7">
      <c r="A79" s="95">
        <v>70</v>
      </c>
      <c r="B79" s="69"/>
      <c r="C79" s="69"/>
      <c r="D79" s="99"/>
      <c r="E79" s="100" t="str">
        <f>IFERROR(VLOOKUP(C79,BD!$A$95:$B$106,2,FALSE),"")</f>
        <v/>
      </c>
      <c r="F79" s="70" t="str">
        <f t="shared" si="2"/>
        <v/>
      </c>
      <c r="G79" s="101" t="str">
        <f t="shared" si="3"/>
        <v/>
      </c>
    </row>
    <row r="80" spans="1:7">
      <c r="A80" s="95">
        <v>71</v>
      </c>
      <c r="B80" s="69"/>
      <c r="C80" s="69"/>
      <c r="D80" s="99"/>
      <c r="E80" s="100" t="str">
        <f>IFERROR(VLOOKUP(C80,BD!$A$95:$B$106,2,FALSE),"")</f>
        <v/>
      </c>
      <c r="F80" s="70" t="str">
        <f t="shared" si="2"/>
        <v/>
      </c>
      <c r="G80" s="101" t="str">
        <f t="shared" si="3"/>
        <v/>
      </c>
    </row>
    <row r="81" spans="1:7">
      <c r="A81" s="95">
        <v>72</v>
      </c>
      <c r="B81" s="69"/>
      <c r="C81" s="69"/>
      <c r="D81" s="99"/>
      <c r="E81" s="100" t="str">
        <f>IFERROR(VLOOKUP(C81,BD!$A$95:$B$106,2,FALSE),"")</f>
        <v/>
      </c>
      <c r="F81" s="70" t="str">
        <f t="shared" si="2"/>
        <v/>
      </c>
      <c r="G81" s="101" t="str">
        <f t="shared" si="3"/>
        <v/>
      </c>
    </row>
    <row r="82" spans="1:7">
      <c r="A82" s="95">
        <v>73</v>
      </c>
      <c r="B82" s="69"/>
      <c r="C82" s="69"/>
      <c r="D82" s="99"/>
      <c r="E82" s="100" t="str">
        <f>IFERROR(VLOOKUP(C82,BD!$A$95:$B$106,2,FALSE),"")</f>
        <v/>
      </c>
      <c r="F82" s="70" t="str">
        <f t="shared" si="2"/>
        <v/>
      </c>
      <c r="G82" s="101" t="str">
        <f t="shared" si="3"/>
        <v/>
      </c>
    </row>
    <row r="83" spans="1:7">
      <c r="A83" s="95">
        <v>74</v>
      </c>
      <c r="B83" s="69"/>
      <c r="C83" s="69"/>
      <c r="D83" s="99"/>
      <c r="E83" s="100" t="str">
        <f>IFERROR(VLOOKUP(C83,BD!$A$95:$B$106,2,FALSE),"")</f>
        <v/>
      </c>
      <c r="F83" s="70" t="str">
        <f t="shared" si="2"/>
        <v/>
      </c>
      <c r="G83" s="101" t="str">
        <f t="shared" si="3"/>
        <v/>
      </c>
    </row>
    <row r="84" spans="1:7">
      <c r="A84" s="95">
        <v>75</v>
      </c>
      <c r="B84" s="69"/>
      <c r="C84" s="69"/>
      <c r="D84" s="99"/>
      <c r="E84" s="100" t="str">
        <f>IFERROR(VLOOKUP(C84,BD!$A$95:$B$106,2,FALSE),"")</f>
        <v/>
      </c>
      <c r="F84" s="70" t="str">
        <f t="shared" si="2"/>
        <v/>
      </c>
      <c r="G84" s="101" t="str">
        <f t="shared" si="3"/>
        <v/>
      </c>
    </row>
    <row r="85" spans="1:7">
      <c r="A85" s="95">
        <v>76</v>
      </c>
      <c r="B85" s="69"/>
      <c r="C85" s="69"/>
      <c r="D85" s="99"/>
      <c r="E85" s="100" t="str">
        <f>IFERROR(VLOOKUP(C85,BD!$A$95:$B$106,2,FALSE),"")</f>
        <v/>
      </c>
      <c r="F85" s="70" t="str">
        <f t="shared" si="2"/>
        <v/>
      </c>
      <c r="G85" s="101" t="str">
        <f t="shared" si="3"/>
        <v/>
      </c>
    </row>
    <row r="86" spans="1:7">
      <c r="A86" s="95">
        <v>77</v>
      </c>
      <c r="B86" s="69"/>
      <c r="C86" s="69"/>
      <c r="D86" s="99"/>
      <c r="E86" s="100" t="str">
        <f>IFERROR(VLOOKUP(C86,BD!$A$95:$B$106,2,FALSE),"")</f>
        <v/>
      </c>
      <c r="F86" s="70" t="str">
        <f t="shared" si="2"/>
        <v/>
      </c>
      <c r="G86" s="101" t="str">
        <f t="shared" si="3"/>
        <v/>
      </c>
    </row>
    <row r="87" spans="1:7">
      <c r="A87" s="95">
        <v>78</v>
      </c>
      <c r="B87" s="69"/>
      <c r="C87" s="69"/>
      <c r="D87" s="99"/>
      <c r="E87" s="100" t="str">
        <f>IFERROR(VLOOKUP(C87,BD!$A$95:$B$106,2,FALSE),"")</f>
        <v/>
      </c>
      <c r="F87" s="70" t="str">
        <f t="shared" si="2"/>
        <v/>
      </c>
      <c r="G87" s="101" t="str">
        <f t="shared" si="3"/>
        <v/>
      </c>
    </row>
    <row r="88" spans="1:7">
      <c r="A88" s="95">
        <v>79</v>
      </c>
      <c r="B88" s="69"/>
      <c r="C88" s="69"/>
      <c r="D88" s="99"/>
      <c r="E88" s="100" t="str">
        <f>IFERROR(VLOOKUP(C88,BD!$A$95:$B$106,2,FALSE),"")</f>
        <v/>
      </c>
      <c r="F88" s="70" t="str">
        <f t="shared" si="2"/>
        <v/>
      </c>
      <c r="G88" s="101" t="str">
        <f t="shared" si="3"/>
        <v/>
      </c>
    </row>
    <row r="89" spans="1:7">
      <c r="A89" s="95">
        <v>80</v>
      </c>
      <c r="B89" s="69"/>
      <c r="C89" s="69"/>
      <c r="D89" s="99"/>
      <c r="E89" s="100" t="str">
        <f>IFERROR(VLOOKUP(C89,BD!$A$95:$B$106,2,FALSE),"")</f>
        <v/>
      </c>
      <c r="F89" s="70" t="str">
        <f t="shared" si="2"/>
        <v/>
      </c>
      <c r="G89" s="101" t="str">
        <f t="shared" si="3"/>
        <v/>
      </c>
    </row>
    <row r="90" spans="1:7">
      <c r="A90" s="95">
        <v>81</v>
      </c>
      <c r="B90" s="69"/>
      <c r="C90" s="69"/>
      <c r="D90" s="99"/>
      <c r="E90" s="100" t="str">
        <f>IFERROR(VLOOKUP(C90,BD!$A$95:$B$106,2,FALSE),"")</f>
        <v/>
      </c>
      <c r="F90" s="70" t="str">
        <f t="shared" si="2"/>
        <v/>
      </c>
      <c r="G90" s="101" t="str">
        <f t="shared" si="3"/>
        <v/>
      </c>
    </row>
    <row r="91" spans="1:7">
      <c r="A91" s="95">
        <v>82</v>
      </c>
      <c r="B91" s="69"/>
      <c r="C91" s="69"/>
      <c r="D91" s="99"/>
      <c r="E91" s="100" t="str">
        <f>IFERROR(VLOOKUP(C91,BD!$A$95:$B$106,2,FALSE),"")</f>
        <v/>
      </c>
      <c r="F91" s="70" t="str">
        <f t="shared" si="2"/>
        <v/>
      </c>
      <c r="G91" s="101" t="str">
        <f t="shared" si="3"/>
        <v/>
      </c>
    </row>
    <row r="92" spans="1:7">
      <c r="A92" s="95">
        <v>83</v>
      </c>
      <c r="B92" s="69"/>
      <c r="C92" s="69"/>
      <c r="D92" s="99"/>
      <c r="E92" s="100" t="str">
        <f>IFERROR(VLOOKUP(C92,BD!$A$95:$B$106,2,FALSE),"")</f>
        <v/>
      </c>
      <c r="F92" s="70" t="str">
        <f t="shared" si="2"/>
        <v/>
      </c>
      <c r="G92" s="101" t="str">
        <f t="shared" si="3"/>
        <v/>
      </c>
    </row>
    <row r="93" spans="1:7">
      <c r="A93" s="95">
        <v>84</v>
      </c>
      <c r="B93" s="69"/>
      <c r="C93" s="69"/>
      <c r="D93" s="99"/>
      <c r="E93" s="100" t="str">
        <f>IFERROR(VLOOKUP(C93,BD!$A$95:$B$106,2,FALSE),"")</f>
        <v/>
      </c>
      <c r="F93" s="70" t="str">
        <f t="shared" si="2"/>
        <v/>
      </c>
      <c r="G93" s="101" t="str">
        <f t="shared" si="3"/>
        <v/>
      </c>
    </row>
    <row r="94" spans="1:7">
      <c r="A94" s="95">
        <v>85</v>
      </c>
      <c r="B94" s="69"/>
      <c r="C94" s="69"/>
      <c r="D94" s="99"/>
      <c r="E94" s="100" t="str">
        <f>IFERROR(VLOOKUP(C94,BD!$A$95:$B$106,2,FALSE),"")</f>
        <v/>
      </c>
      <c r="F94" s="70" t="str">
        <f t="shared" si="2"/>
        <v/>
      </c>
      <c r="G94" s="101" t="str">
        <f t="shared" si="3"/>
        <v/>
      </c>
    </row>
    <row r="95" spans="1:7">
      <c r="A95" s="95">
        <v>86</v>
      </c>
      <c r="B95" s="69"/>
      <c r="C95" s="69"/>
      <c r="D95" s="99"/>
      <c r="E95" s="100" t="str">
        <f>IFERROR(VLOOKUP(C95,BD!$A$95:$B$106,2,FALSE),"")</f>
        <v/>
      </c>
      <c r="F95" s="70" t="str">
        <f t="shared" si="2"/>
        <v/>
      </c>
      <c r="G95" s="101" t="str">
        <f t="shared" si="3"/>
        <v/>
      </c>
    </row>
    <row r="96" spans="1:7">
      <c r="A96" s="95">
        <v>87</v>
      </c>
      <c r="B96" s="69"/>
      <c r="C96" s="69"/>
      <c r="D96" s="99"/>
      <c r="E96" s="100" t="str">
        <f>IFERROR(VLOOKUP(C96,BD!$A$95:$B$106,2,FALSE),"")</f>
        <v/>
      </c>
      <c r="F96" s="70" t="str">
        <f t="shared" si="2"/>
        <v/>
      </c>
      <c r="G96" s="101" t="str">
        <f t="shared" si="3"/>
        <v/>
      </c>
    </row>
    <row r="97" spans="1:7">
      <c r="A97" s="95">
        <v>88</v>
      </c>
      <c r="B97" s="69"/>
      <c r="C97" s="69"/>
      <c r="D97" s="99"/>
      <c r="E97" s="100" t="str">
        <f>IFERROR(VLOOKUP(C97,BD!$A$95:$B$106,2,FALSE),"")</f>
        <v/>
      </c>
      <c r="F97" s="70" t="str">
        <f t="shared" si="2"/>
        <v/>
      </c>
      <c r="G97" s="101" t="str">
        <f t="shared" si="3"/>
        <v/>
      </c>
    </row>
    <row r="98" spans="1:7">
      <c r="A98" s="95">
        <v>89</v>
      </c>
      <c r="B98" s="69"/>
      <c r="C98" s="69"/>
      <c r="D98" s="99"/>
      <c r="E98" s="100" t="str">
        <f>IFERROR(VLOOKUP(C98,BD!$A$95:$B$106,2,FALSE),"")</f>
        <v/>
      </c>
      <c r="F98" s="70" t="str">
        <f t="shared" si="2"/>
        <v/>
      </c>
      <c r="G98" s="101" t="str">
        <f t="shared" si="3"/>
        <v/>
      </c>
    </row>
    <row r="99" spans="1:7">
      <c r="A99" s="95">
        <v>90</v>
      </c>
      <c r="B99" s="69"/>
      <c r="C99" s="69"/>
      <c r="D99" s="99"/>
      <c r="E99" s="100" t="str">
        <f>IFERROR(VLOOKUP(C99,BD!$A$95:$B$106,2,FALSE),"")</f>
        <v/>
      </c>
      <c r="F99" s="70" t="str">
        <f t="shared" si="2"/>
        <v/>
      </c>
      <c r="G99" s="101" t="str">
        <f t="shared" si="3"/>
        <v/>
      </c>
    </row>
    <row r="100" spans="1:7">
      <c r="A100" s="95">
        <v>91</v>
      </c>
      <c r="B100" s="69"/>
      <c r="C100" s="69"/>
      <c r="D100" s="99"/>
      <c r="E100" s="100" t="str">
        <f>IFERROR(VLOOKUP(C100,BD!$A$95:$B$106,2,FALSE),"")</f>
        <v/>
      </c>
      <c r="F100" s="70" t="str">
        <f t="shared" si="2"/>
        <v/>
      </c>
      <c r="G100" s="101" t="str">
        <f t="shared" si="3"/>
        <v/>
      </c>
    </row>
    <row r="101" spans="1:7">
      <c r="A101" s="95">
        <v>92</v>
      </c>
      <c r="B101" s="69"/>
      <c r="C101" s="69"/>
      <c r="D101" s="99"/>
      <c r="E101" s="100" t="str">
        <f>IFERROR(VLOOKUP(C101,BD!$A$95:$B$106,2,FALSE),"")</f>
        <v/>
      </c>
      <c r="F101" s="70" t="str">
        <f t="shared" si="2"/>
        <v/>
      </c>
      <c r="G101" s="101" t="str">
        <f t="shared" si="3"/>
        <v/>
      </c>
    </row>
    <row r="102" spans="1:7">
      <c r="A102" s="95">
        <v>93</v>
      </c>
      <c r="B102" s="69"/>
      <c r="C102" s="69"/>
      <c r="D102" s="99"/>
      <c r="E102" s="100" t="str">
        <f>IFERROR(VLOOKUP(C102,BD!$A$95:$B$106,2,FALSE),"")</f>
        <v/>
      </c>
      <c r="F102" s="70" t="str">
        <f t="shared" si="2"/>
        <v/>
      </c>
      <c r="G102" s="101" t="str">
        <f t="shared" si="3"/>
        <v/>
      </c>
    </row>
    <row r="103" spans="1:7">
      <c r="A103" s="95">
        <v>94</v>
      </c>
      <c r="B103" s="69"/>
      <c r="C103" s="69"/>
      <c r="D103" s="99"/>
      <c r="E103" s="100" t="str">
        <f>IFERROR(VLOOKUP(C103,BD!$A$95:$B$106,2,FALSE),"")</f>
        <v/>
      </c>
      <c r="F103" s="70" t="str">
        <f t="shared" si="2"/>
        <v/>
      </c>
      <c r="G103" s="101" t="str">
        <f t="shared" si="3"/>
        <v/>
      </c>
    </row>
    <row r="104" spans="1:7">
      <c r="A104" s="95">
        <v>95</v>
      </c>
      <c r="B104" s="69"/>
      <c r="C104" s="69"/>
      <c r="D104" s="99"/>
      <c r="E104" s="100" t="str">
        <f>IFERROR(VLOOKUP(C104,BD!$A$95:$B$106,2,FALSE),"")</f>
        <v/>
      </c>
      <c r="F104" s="70" t="str">
        <f t="shared" si="2"/>
        <v/>
      </c>
      <c r="G104" s="101" t="str">
        <f t="shared" si="3"/>
        <v/>
      </c>
    </row>
    <row r="105" spans="1:7">
      <c r="A105" s="95">
        <v>96</v>
      </c>
      <c r="B105" s="69"/>
      <c r="C105" s="69"/>
      <c r="D105" s="99"/>
      <c r="E105" s="100" t="str">
        <f>IFERROR(VLOOKUP(C105,BD!$A$95:$B$106,2,FALSE),"")</f>
        <v/>
      </c>
      <c r="F105" s="70" t="str">
        <f t="shared" si="2"/>
        <v/>
      </c>
      <c r="G105" s="101" t="str">
        <f t="shared" si="3"/>
        <v/>
      </c>
    </row>
    <row r="106" spans="1:7">
      <c r="A106" s="95">
        <v>97</v>
      </c>
      <c r="B106" s="69"/>
      <c r="C106" s="69"/>
      <c r="D106" s="99"/>
      <c r="E106" s="100" t="str">
        <f>IFERROR(VLOOKUP(C106,BD!$A$95:$B$106,2,FALSE),"")</f>
        <v/>
      </c>
      <c r="F106" s="70" t="str">
        <f t="shared" si="2"/>
        <v/>
      </c>
      <c r="G106" s="101" t="str">
        <f t="shared" si="3"/>
        <v/>
      </c>
    </row>
    <row r="107" spans="1:7">
      <c r="A107" s="95">
        <v>98</v>
      </c>
      <c r="B107" s="69"/>
      <c r="C107" s="69"/>
      <c r="D107" s="99"/>
      <c r="E107" s="100" t="str">
        <f>IFERROR(VLOOKUP(C107,BD!$A$95:$B$106,2,FALSE),"")</f>
        <v/>
      </c>
      <c r="F107" s="70" t="str">
        <f t="shared" si="2"/>
        <v/>
      </c>
      <c r="G107" s="101" t="str">
        <f t="shared" si="3"/>
        <v/>
      </c>
    </row>
    <row r="108" spans="1:7">
      <c r="A108" s="95">
        <v>99</v>
      </c>
      <c r="B108" s="69"/>
      <c r="C108" s="69"/>
      <c r="D108" s="99"/>
      <c r="E108" s="100" t="str">
        <f>IFERROR(VLOOKUP(C108,BD!$A$95:$B$106,2,FALSE),"")</f>
        <v/>
      </c>
      <c r="F108" s="70" t="str">
        <f t="shared" si="2"/>
        <v/>
      </c>
      <c r="G108" s="101" t="str">
        <f t="shared" si="3"/>
        <v/>
      </c>
    </row>
    <row r="109" spans="1:7" ht="15.75" thickBot="1">
      <c r="A109" s="96">
        <v>100</v>
      </c>
      <c r="B109" s="104"/>
      <c r="C109" s="104"/>
      <c r="D109" s="105"/>
      <c r="E109" s="102" t="str">
        <f>IFERROR(VLOOKUP(C109,BD!$A$95:$B$106,2,FALSE),"")</f>
        <v/>
      </c>
      <c r="F109" s="81" t="str">
        <f t="shared" si="2"/>
        <v/>
      </c>
      <c r="G109" s="103" t="str">
        <f t="shared" si="3"/>
        <v/>
      </c>
    </row>
  </sheetData>
  <sheetProtection algorithmName="SHA-512" hashValue="oQzBgP3eQ2CEkmu0iNXsQlZh0/g0a8iribxi693nuIVfgKvqCCA3K6jCzrj0VsllQ/PumM+15dZj3yWvK8DxCw==" saltValue="jkyfRy6Tc8VKUWOG0Utb+A==" spinCount="100000" sheet="1" objects="1" scenarios="1" formatCells="0" formatColumns="0" formatRows="0" insertColumns="0" insertRows="0" insertHyperlinks="0" sort="0" autoFilter="0" pivotTable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Auxiliar!$C$2:$C$13</xm:f>
          </x14:formula1>
          <xm:sqref>C10:C109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2:O62"/>
  <sheetViews>
    <sheetView topLeftCell="A45" workbookViewId="0"/>
  </sheetViews>
  <sheetFormatPr baseColWidth="10" defaultRowHeight="15"/>
  <cols>
    <col min="1" max="1" width="16.85546875" bestFit="1" customWidth="1"/>
  </cols>
  <sheetData>
    <row r="2" spans="1:14" ht="90" customHeight="1">
      <c r="A2" s="280" t="s">
        <v>209</v>
      </c>
      <c r="B2" s="280"/>
      <c r="C2" s="280"/>
      <c r="D2" s="280"/>
      <c r="E2" s="280"/>
      <c r="F2" s="280"/>
      <c r="G2" s="280"/>
      <c r="H2" s="280"/>
      <c r="I2" s="280"/>
      <c r="J2" s="280"/>
      <c r="K2" s="280"/>
      <c r="L2" s="280"/>
      <c r="M2" s="280"/>
      <c r="N2" s="280"/>
    </row>
    <row r="3" spans="1:14" ht="39.75" customHeight="1">
      <c r="A3" s="194"/>
      <c r="B3" s="194"/>
      <c r="C3" s="194"/>
      <c r="D3" s="194"/>
      <c r="E3" s="194"/>
      <c r="F3" s="194"/>
      <c r="G3" s="194"/>
      <c r="H3" s="194"/>
      <c r="I3" s="194"/>
      <c r="J3" s="194"/>
      <c r="K3" s="194"/>
      <c r="L3" s="194"/>
      <c r="M3" s="194"/>
      <c r="N3" s="194"/>
    </row>
    <row r="4" spans="1:14">
      <c r="A4" s="195" t="s">
        <v>210</v>
      </c>
      <c r="B4" s="195"/>
      <c r="C4" s="195"/>
      <c r="D4" s="195"/>
      <c r="E4" s="195"/>
      <c r="F4" s="195"/>
      <c r="G4" s="196"/>
      <c r="H4" s="196"/>
    </row>
    <row r="5" spans="1:14">
      <c r="A5" s="195" t="s">
        <v>211</v>
      </c>
      <c r="B5" s="195"/>
      <c r="C5" s="195"/>
      <c r="D5" s="195"/>
      <c r="E5" s="195"/>
      <c r="F5" s="195"/>
      <c r="G5" s="196"/>
      <c r="H5" s="196"/>
    </row>
    <row r="6" spans="1:14">
      <c r="A6" s="195"/>
      <c r="B6" s="195"/>
      <c r="C6" s="195"/>
      <c r="D6" s="195"/>
      <c r="E6" s="195"/>
      <c r="F6" s="195"/>
      <c r="G6" s="196"/>
      <c r="H6" s="196"/>
    </row>
    <row r="7" spans="1:14">
      <c r="A7" s="197" t="s">
        <v>212</v>
      </c>
      <c r="B7" s="196"/>
      <c r="C7" s="196"/>
      <c r="D7" s="196"/>
      <c r="E7" s="196"/>
      <c r="F7" s="196"/>
      <c r="G7" s="196"/>
      <c r="H7" s="196"/>
    </row>
    <row r="8" spans="1:14" ht="33.75" customHeight="1">
      <c r="A8" s="277" t="s">
        <v>213</v>
      </c>
      <c r="B8" s="277" t="s">
        <v>214</v>
      </c>
      <c r="C8" s="277" t="s">
        <v>215</v>
      </c>
      <c r="D8" s="277" t="s">
        <v>216</v>
      </c>
      <c r="E8" s="277" t="s">
        <v>217</v>
      </c>
      <c r="F8" s="272" t="s">
        <v>218</v>
      </c>
      <c r="G8" s="273"/>
      <c r="H8" s="273"/>
      <c r="I8" s="274" t="s">
        <v>219</v>
      </c>
      <c r="J8" s="274"/>
      <c r="K8" s="274"/>
    </row>
    <row r="9" spans="1:14" ht="57.75" customHeight="1">
      <c r="A9" s="278"/>
      <c r="B9" s="279"/>
      <c r="C9" s="278"/>
      <c r="D9" s="278"/>
      <c r="E9" s="278"/>
      <c r="F9" s="190" t="s">
        <v>202</v>
      </c>
      <c r="G9" s="190" t="s">
        <v>203</v>
      </c>
      <c r="H9" s="190" t="s">
        <v>204</v>
      </c>
      <c r="I9" s="190" t="s">
        <v>220</v>
      </c>
      <c r="J9" s="190" t="s">
        <v>221</v>
      </c>
      <c r="K9" s="190" t="s">
        <v>222</v>
      </c>
    </row>
    <row r="10" spans="1:14">
      <c r="A10" s="198" t="s">
        <v>223</v>
      </c>
      <c r="B10" s="199"/>
      <c r="C10" s="190">
        <v>0.54</v>
      </c>
      <c r="D10" s="200"/>
      <c r="E10" s="200">
        <f>C10*D10</f>
        <v>0</v>
      </c>
      <c r="F10" s="191">
        <v>4.3E-3</v>
      </c>
      <c r="G10" s="191">
        <v>8.8000000000000005E-3</v>
      </c>
      <c r="H10" s="192">
        <v>2.0160000000000002E-4</v>
      </c>
      <c r="I10" s="201">
        <f>E10*F10</f>
        <v>0</v>
      </c>
      <c r="J10" s="201">
        <f>E10*G10</f>
        <v>0</v>
      </c>
      <c r="K10" s="201">
        <f>E10*H10</f>
        <v>0</v>
      </c>
    </row>
    <row r="11" spans="1:14">
      <c r="A11" s="198" t="s">
        <v>223</v>
      </c>
      <c r="B11" s="199"/>
      <c r="C11" s="218">
        <v>0.54</v>
      </c>
      <c r="D11" s="200"/>
      <c r="E11" s="200">
        <f t="shared" ref="E11:E15" si="0">C11*D11</f>
        <v>0</v>
      </c>
      <c r="F11" s="191">
        <v>4.3E-3</v>
      </c>
      <c r="G11" s="191">
        <v>8.8000000000000005E-3</v>
      </c>
      <c r="H11" s="217">
        <v>2.0160000000000002E-4</v>
      </c>
      <c r="I11" s="201">
        <f t="shared" ref="I11:I15" si="1">E11*F11</f>
        <v>0</v>
      </c>
      <c r="J11" s="201">
        <f t="shared" ref="J11:J15" si="2">E11*G11</f>
        <v>0</v>
      </c>
      <c r="K11" s="201">
        <f t="shared" ref="K11:K15" si="3">E11*H11</f>
        <v>0</v>
      </c>
    </row>
    <row r="12" spans="1:14">
      <c r="A12" s="198" t="s">
        <v>223</v>
      </c>
      <c r="B12" s="199"/>
      <c r="C12" s="218">
        <v>0.54</v>
      </c>
      <c r="D12" s="200"/>
      <c r="E12" s="200">
        <f t="shared" si="0"/>
        <v>0</v>
      </c>
      <c r="F12" s="191">
        <v>4.3E-3</v>
      </c>
      <c r="G12" s="191">
        <v>8.8000000000000005E-3</v>
      </c>
      <c r="H12" s="217">
        <v>2.0160000000000002E-4</v>
      </c>
      <c r="I12" s="201">
        <f t="shared" si="1"/>
        <v>0</v>
      </c>
      <c r="J12" s="201">
        <f t="shared" si="2"/>
        <v>0</v>
      </c>
      <c r="K12" s="201">
        <f t="shared" si="3"/>
        <v>0</v>
      </c>
    </row>
    <row r="13" spans="1:14">
      <c r="A13" s="198" t="s">
        <v>223</v>
      </c>
      <c r="B13" s="199"/>
      <c r="C13" s="218">
        <v>0.54</v>
      </c>
      <c r="D13" s="200"/>
      <c r="E13" s="200">
        <f t="shared" si="0"/>
        <v>0</v>
      </c>
      <c r="F13" s="191">
        <v>4.3E-3</v>
      </c>
      <c r="G13" s="191">
        <v>8.8000000000000005E-3</v>
      </c>
      <c r="H13" s="217">
        <v>2.0160000000000002E-4</v>
      </c>
      <c r="I13" s="201">
        <f t="shared" si="1"/>
        <v>0</v>
      </c>
      <c r="J13" s="201">
        <f t="shared" si="2"/>
        <v>0</v>
      </c>
      <c r="K13" s="201">
        <f t="shared" si="3"/>
        <v>0</v>
      </c>
    </row>
    <row r="14" spans="1:14">
      <c r="A14" s="198" t="s">
        <v>223</v>
      </c>
      <c r="B14" s="199"/>
      <c r="C14" s="218">
        <v>0.54</v>
      </c>
      <c r="D14" s="200"/>
      <c r="E14" s="200">
        <f t="shared" si="0"/>
        <v>0</v>
      </c>
      <c r="F14" s="191">
        <v>4.3E-3</v>
      </c>
      <c r="G14" s="191">
        <v>8.8000000000000005E-3</v>
      </c>
      <c r="H14" s="217">
        <v>2.0160000000000002E-4</v>
      </c>
      <c r="I14" s="201">
        <f t="shared" si="1"/>
        <v>0</v>
      </c>
      <c r="J14" s="201">
        <f t="shared" si="2"/>
        <v>0</v>
      </c>
      <c r="K14" s="201">
        <f t="shared" si="3"/>
        <v>0</v>
      </c>
    </row>
    <row r="15" spans="1:14">
      <c r="A15" s="198" t="s">
        <v>223</v>
      </c>
      <c r="B15" s="199"/>
      <c r="C15" s="218">
        <v>0.54</v>
      </c>
      <c r="D15" s="200"/>
      <c r="E15" s="200">
        <f t="shared" si="0"/>
        <v>0</v>
      </c>
      <c r="F15" s="191">
        <v>4.3E-3</v>
      </c>
      <c r="G15" s="191">
        <v>8.8000000000000005E-3</v>
      </c>
      <c r="H15" s="217">
        <v>2.0160000000000002E-4</v>
      </c>
      <c r="I15" s="201">
        <f t="shared" si="1"/>
        <v>0</v>
      </c>
      <c r="J15" s="201">
        <f t="shared" si="2"/>
        <v>0</v>
      </c>
      <c r="K15" s="201">
        <f t="shared" si="3"/>
        <v>0</v>
      </c>
    </row>
    <row r="16" spans="1:14" ht="12.75" customHeight="1">
      <c r="A16" s="198" t="s">
        <v>224</v>
      </c>
      <c r="B16" s="199"/>
      <c r="C16" s="190">
        <v>0.98</v>
      </c>
      <c r="D16" s="200"/>
      <c r="E16" s="200">
        <f>C16*D16</f>
        <v>0</v>
      </c>
      <c r="F16" s="193">
        <v>2.419E-2</v>
      </c>
      <c r="G16" s="191">
        <v>7.6E-3</v>
      </c>
      <c r="H16" s="192">
        <v>4.1802599999999995E-2</v>
      </c>
      <c r="I16" s="201">
        <f>E16*F16</f>
        <v>0</v>
      </c>
      <c r="J16" s="201">
        <f>E16*G16</f>
        <v>0</v>
      </c>
      <c r="K16" s="201">
        <f>E16*H16</f>
        <v>0</v>
      </c>
    </row>
    <row r="17" spans="1:11">
      <c r="A17" s="198" t="s">
        <v>224</v>
      </c>
      <c r="B17" s="199"/>
      <c r="C17" s="218">
        <v>0.98</v>
      </c>
      <c r="D17" s="200"/>
      <c r="E17" s="200">
        <f t="shared" ref="E17:E26" si="4">C17*D17</f>
        <v>0</v>
      </c>
      <c r="F17" s="193">
        <v>2.419E-2</v>
      </c>
      <c r="G17" s="191">
        <v>7.6E-3</v>
      </c>
      <c r="H17" s="217">
        <v>4.1802599999999995E-2</v>
      </c>
      <c r="I17" s="201">
        <f t="shared" ref="I17:I26" si="5">E17*F17</f>
        <v>0</v>
      </c>
      <c r="J17" s="201">
        <f t="shared" ref="J17:J26" si="6">E17*G17</f>
        <v>0</v>
      </c>
      <c r="K17" s="201">
        <f t="shared" ref="K17:K26" si="7">E17*H17</f>
        <v>0</v>
      </c>
    </row>
    <row r="18" spans="1:11">
      <c r="A18" s="198" t="s">
        <v>224</v>
      </c>
      <c r="B18" s="199"/>
      <c r="C18" s="218">
        <v>0.98</v>
      </c>
      <c r="D18" s="200"/>
      <c r="E18" s="200">
        <f t="shared" si="4"/>
        <v>0</v>
      </c>
      <c r="F18" s="193">
        <v>2.419E-2</v>
      </c>
      <c r="G18" s="191">
        <v>7.6E-3</v>
      </c>
      <c r="H18" s="217">
        <v>4.1802599999999995E-2</v>
      </c>
      <c r="I18" s="201">
        <f t="shared" si="5"/>
        <v>0</v>
      </c>
      <c r="J18" s="201">
        <f t="shared" si="6"/>
        <v>0</v>
      </c>
      <c r="K18" s="201">
        <f t="shared" si="7"/>
        <v>0</v>
      </c>
    </row>
    <row r="19" spans="1:11">
      <c r="A19" s="198" t="s">
        <v>224</v>
      </c>
      <c r="B19" s="199"/>
      <c r="C19" s="218">
        <v>0.98</v>
      </c>
      <c r="D19" s="200"/>
      <c r="E19" s="200">
        <f t="shared" si="4"/>
        <v>0</v>
      </c>
      <c r="F19" s="193">
        <v>2.419E-2</v>
      </c>
      <c r="G19" s="191">
        <v>7.6E-3</v>
      </c>
      <c r="H19" s="217">
        <v>4.1802599999999995E-2</v>
      </c>
      <c r="I19" s="201">
        <f t="shared" si="5"/>
        <v>0</v>
      </c>
      <c r="J19" s="201">
        <f t="shared" si="6"/>
        <v>0</v>
      </c>
      <c r="K19" s="201">
        <f t="shared" si="7"/>
        <v>0</v>
      </c>
    </row>
    <row r="20" spans="1:11">
      <c r="A20" s="198" t="s">
        <v>224</v>
      </c>
      <c r="B20" s="199"/>
      <c r="C20" s="218">
        <v>0.98</v>
      </c>
      <c r="D20" s="200"/>
      <c r="E20" s="200">
        <f t="shared" si="4"/>
        <v>0</v>
      </c>
      <c r="F20" s="193">
        <v>2.419E-2</v>
      </c>
      <c r="G20" s="191">
        <v>7.6E-3</v>
      </c>
      <c r="H20" s="217">
        <v>4.1802599999999995E-2</v>
      </c>
      <c r="I20" s="201">
        <f t="shared" si="5"/>
        <v>0</v>
      </c>
      <c r="J20" s="201">
        <f t="shared" si="6"/>
        <v>0</v>
      </c>
      <c r="K20" s="201">
        <f t="shared" si="7"/>
        <v>0</v>
      </c>
    </row>
    <row r="21" spans="1:11">
      <c r="A21" s="198" t="s">
        <v>224</v>
      </c>
      <c r="B21" s="199"/>
      <c r="C21" s="218">
        <v>0.98</v>
      </c>
      <c r="D21" s="200"/>
      <c r="E21" s="200">
        <f t="shared" si="4"/>
        <v>0</v>
      </c>
      <c r="F21" s="193">
        <v>2.419E-2</v>
      </c>
      <c r="G21" s="191">
        <v>7.6E-3</v>
      </c>
      <c r="H21" s="217">
        <v>4.1802599999999995E-2</v>
      </c>
      <c r="I21" s="201">
        <f t="shared" si="5"/>
        <v>0</v>
      </c>
      <c r="J21" s="201">
        <f t="shared" si="6"/>
        <v>0</v>
      </c>
      <c r="K21" s="201">
        <f t="shared" si="7"/>
        <v>0</v>
      </c>
    </row>
    <row r="22" spans="1:11">
      <c r="A22" s="198" t="s">
        <v>225</v>
      </c>
      <c r="B22" s="199"/>
      <c r="C22" s="218">
        <v>0.89</v>
      </c>
      <c r="D22" s="200"/>
      <c r="E22" s="200">
        <f t="shared" si="4"/>
        <v>0</v>
      </c>
      <c r="F22" s="191">
        <v>7.3499999999999998E-3</v>
      </c>
      <c r="G22" s="191">
        <v>5.6800000000000002E-3</v>
      </c>
      <c r="H22" s="217">
        <v>1.10784E-2</v>
      </c>
      <c r="I22" s="201">
        <f t="shared" si="5"/>
        <v>0</v>
      </c>
      <c r="J22" s="201">
        <f t="shared" si="6"/>
        <v>0</v>
      </c>
      <c r="K22" s="201">
        <f t="shared" si="7"/>
        <v>0</v>
      </c>
    </row>
    <row r="23" spans="1:11">
      <c r="A23" s="198" t="s">
        <v>225</v>
      </c>
      <c r="B23" s="199"/>
      <c r="C23" s="218">
        <v>0.89</v>
      </c>
      <c r="D23" s="200"/>
      <c r="E23" s="200">
        <f t="shared" si="4"/>
        <v>0</v>
      </c>
      <c r="F23" s="191">
        <v>7.3499999999999998E-3</v>
      </c>
      <c r="G23" s="191">
        <v>5.6800000000000002E-3</v>
      </c>
      <c r="H23" s="217">
        <v>1.10784E-2</v>
      </c>
      <c r="I23" s="201">
        <f t="shared" si="5"/>
        <v>0</v>
      </c>
      <c r="J23" s="201">
        <f t="shared" si="6"/>
        <v>0</v>
      </c>
      <c r="K23" s="201">
        <f t="shared" si="7"/>
        <v>0</v>
      </c>
    </row>
    <row r="24" spans="1:11">
      <c r="A24" s="198" t="s">
        <v>225</v>
      </c>
      <c r="B24" s="199"/>
      <c r="C24" s="218">
        <v>0.89</v>
      </c>
      <c r="D24" s="200"/>
      <c r="E24" s="200">
        <f t="shared" si="4"/>
        <v>0</v>
      </c>
      <c r="F24" s="191">
        <v>7.3499999999999998E-3</v>
      </c>
      <c r="G24" s="191">
        <v>5.6800000000000002E-3</v>
      </c>
      <c r="H24" s="217">
        <v>1.10784E-2</v>
      </c>
      <c r="I24" s="201">
        <f t="shared" si="5"/>
        <v>0</v>
      </c>
      <c r="J24" s="201">
        <f t="shared" si="6"/>
        <v>0</v>
      </c>
      <c r="K24" s="201">
        <f t="shared" si="7"/>
        <v>0</v>
      </c>
    </row>
    <row r="25" spans="1:11">
      <c r="A25" s="198" t="s">
        <v>225</v>
      </c>
      <c r="B25" s="199"/>
      <c r="C25" s="218">
        <v>0.89</v>
      </c>
      <c r="D25" s="200"/>
      <c r="E25" s="200">
        <f t="shared" si="4"/>
        <v>0</v>
      </c>
      <c r="F25" s="191">
        <v>7.3499999999999998E-3</v>
      </c>
      <c r="G25" s="191">
        <v>5.6800000000000002E-3</v>
      </c>
      <c r="H25" s="217">
        <v>1.10784E-2</v>
      </c>
      <c r="I25" s="201">
        <f t="shared" si="5"/>
        <v>0</v>
      </c>
      <c r="J25" s="201">
        <f t="shared" si="6"/>
        <v>0</v>
      </c>
      <c r="K25" s="201">
        <f t="shared" si="7"/>
        <v>0</v>
      </c>
    </row>
    <row r="26" spans="1:11">
      <c r="A26" s="198" t="s">
        <v>225</v>
      </c>
      <c r="B26" s="199"/>
      <c r="C26" s="218">
        <v>0.89</v>
      </c>
      <c r="D26" s="200"/>
      <c r="E26" s="200">
        <f t="shared" si="4"/>
        <v>0</v>
      </c>
      <c r="F26" s="191">
        <v>7.3499999999999998E-3</v>
      </c>
      <c r="G26" s="191">
        <v>5.6800000000000002E-3</v>
      </c>
      <c r="H26" s="217">
        <v>1.10784E-2</v>
      </c>
      <c r="I26" s="201">
        <f t="shared" si="5"/>
        <v>0</v>
      </c>
      <c r="J26" s="201">
        <f t="shared" si="6"/>
        <v>0</v>
      </c>
      <c r="K26" s="201">
        <f t="shared" si="7"/>
        <v>0</v>
      </c>
    </row>
    <row r="27" spans="1:11">
      <c r="A27" s="198" t="s">
        <v>225</v>
      </c>
      <c r="B27" s="199"/>
      <c r="C27" s="190">
        <v>0.89</v>
      </c>
      <c r="D27" s="200"/>
      <c r="E27" s="200">
        <f>C27*D27</f>
        <v>0</v>
      </c>
      <c r="F27" s="191">
        <v>7.3499999999999998E-3</v>
      </c>
      <c r="G27" s="191">
        <v>5.6800000000000002E-3</v>
      </c>
      <c r="H27" s="192">
        <v>1.10784E-2</v>
      </c>
      <c r="I27" s="201">
        <f>E27*F27</f>
        <v>0</v>
      </c>
      <c r="J27" s="201">
        <f>E27*G27</f>
        <v>0</v>
      </c>
      <c r="K27" s="201">
        <f>E27*H27</f>
        <v>0</v>
      </c>
    </row>
    <row r="28" spans="1:11">
      <c r="A28" s="198" t="s">
        <v>226</v>
      </c>
      <c r="B28" s="269"/>
      <c r="C28" s="270"/>
      <c r="D28" s="270"/>
      <c r="E28" s="270"/>
      <c r="F28" s="270"/>
      <c r="G28" s="270"/>
      <c r="H28" s="271"/>
      <c r="I28" s="202">
        <f>SUM(I10:I27)</f>
        <v>0</v>
      </c>
      <c r="J28" s="202">
        <f>SUM(J10:J27)</f>
        <v>0</v>
      </c>
      <c r="K28" s="202">
        <f>SUM(K10:K27)</f>
        <v>0</v>
      </c>
    </row>
    <row r="29" spans="1:11">
      <c r="A29" s="203" t="s">
        <v>227</v>
      </c>
      <c r="B29" s="203"/>
      <c r="C29" s="203"/>
      <c r="D29" s="203"/>
      <c r="E29" s="196"/>
      <c r="F29" s="196"/>
      <c r="G29" s="196"/>
      <c r="H29" s="196"/>
    </row>
    <row r="30" spans="1:11">
      <c r="A30" s="203" t="s">
        <v>228</v>
      </c>
      <c r="B30" s="203"/>
      <c r="C30" s="203"/>
      <c r="D30" s="203"/>
      <c r="E30" s="196"/>
      <c r="F30" s="196"/>
      <c r="G30" s="196"/>
      <c r="H30" s="196"/>
    </row>
    <row r="31" spans="1:11">
      <c r="A31" s="203"/>
      <c r="B31" s="203"/>
      <c r="C31" s="204"/>
      <c r="D31" s="204"/>
      <c r="E31" s="196"/>
      <c r="F31" s="196"/>
      <c r="G31" s="196"/>
      <c r="H31" s="196"/>
    </row>
    <row r="32" spans="1:11">
      <c r="A32" s="197" t="s">
        <v>229</v>
      </c>
      <c r="B32" s="203"/>
      <c r="C32" s="204"/>
      <c r="D32" s="204"/>
      <c r="E32" s="196"/>
      <c r="F32" s="196"/>
      <c r="G32" s="196"/>
      <c r="H32" s="196"/>
    </row>
    <row r="33" spans="1:13">
      <c r="A33" s="195" t="s">
        <v>230</v>
      </c>
      <c r="B33" s="204"/>
      <c r="C33" s="204"/>
      <c r="D33" s="204"/>
      <c r="E33" s="205"/>
      <c r="F33" s="205"/>
      <c r="G33" s="196"/>
      <c r="H33" s="196"/>
    </row>
    <row r="34" spans="1:13" ht="33.75" customHeight="1">
      <c r="A34" s="277" t="s">
        <v>213</v>
      </c>
      <c r="B34" s="277" t="s">
        <v>214</v>
      </c>
      <c r="C34" s="277" t="s">
        <v>231</v>
      </c>
      <c r="D34" s="277" t="s">
        <v>232</v>
      </c>
      <c r="E34" s="277" t="s">
        <v>217</v>
      </c>
      <c r="F34" s="272" t="s">
        <v>218</v>
      </c>
      <c r="G34" s="273"/>
      <c r="H34" s="275"/>
      <c r="I34" s="272" t="s">
        <v>219</v>
      </c>
      <c r="J34" s="273"/>
      <c r="K34" s="275"/>
    </row>
    <row r="35" spans="1:13" ht="57.75" customHeight="1">
      <c r="A35" s="278"/>
      <c r="B35" s="279"/>
      <c r="C35" s="278"/>
      <c r="D35" s="278"/>
      <c r="E35" s="278"/>
      <c r="F35" s="190" t="s">
        <v>202</v>
      </c>
      <c r="G35" s="190" t="s">
        <v>203</v>
      </c>
      <c r="H35" s="190" t="s">
        <v>204</v>
      </c>
      <c r="I35" s="190" t="s">
        <v>220</v>
      </c>
      <c r="J35" s="190" t="s">
        <v>221</v>
      </c>
      <c r="K35" s="190" t="s">
        <v>222</v>
      </c>
    </row>
    <row r="36" spans="1:13">
      <c r="A36" s="198" t="s">
        <v>7</v>
      </c>
      <c r="B36" s="199"/>
      <c r="C36" s="190">
        <v>0.74</v>
      </c>
      <c r="D36" s="206"/>
      <c r="E36" s="200">
        <f>C36*D36</f>
        <v>0</v>
      </c>
      <c r="F36" s="207">
        <v>5.0000000000000001E-3</v>
      </c>
      <c r="G36" s="191">
        <v>1.03E-2</v>
      </c>
      <c r="H36" s="192">
        <v>0</v>
      </c>
      <c r="I36" s="201">
        <f>E36*F36</f>
        <v>0</v>
      </c>
      <c r="J36" s="201">
        <f>E36*G36</f>
        <v>0</v>
      </c>
      <c r="K36" s="201">
        <f>E36*H36</f>
        <v>0</v>
      </c>
    </row>
    <row r="37" spans="1:13">
      <c r="A37" s="198" t="s">
        <v>7</v>
      </c>
      <c r="B37" s="199"/>
      <c r="C37" s="218">
        <v>0.74</v>
      </c>
      <c r="D37" s="206"/>
      <c r="E37" s="200">
        <f t="shared" ref="E37:E41" si="8">C37*D37</f>
        <v>0</v>
      </c>
      <c r="F37" s="207">
        <v>5.0000000000000001E-3</v>
      </c>
      <c r="G37" s="191">
        <v>1.03E-2</v>
      </c>
      <c r="H37" s="217">
        <v>0</v>
      </c>
      <c r="I37" s="201">
        <f t="shared" ref="I37:I41" si="9">E37*F37</f>
        <v>0</v>
      </c>
      <c r="J37" s="201">
        <f t="shared" ref="J37:J41" si="10">E37*G37</f>
        <v>0</v>
      </c>
      <c r="K37" s="201">
        <f t="shared" ref="K37:K41" si="11">E37*H37</f>
        <v>0</v>
      </c>
    </row>
    <row r="38" spans="1:13">
      <c r="A38" s="198" t="s">
        <v>7</v>
      </c>
      <c r="B38" s="199"/>
      <c r="C38" s="218">
        <v>0.74</v>
      </c>
      <c r="D38" s="206"/>
      <c r="E38" s="200">
        <f t="shared" si="8"/>
        <v>0</v>
      </c>
      <c r="F38" s="207">
        <v>5.0000000000000001E-3</v>
      </c>
      <c r="G38" s="191">
        <v>1.03E-2</v>
      </c>
      <c r="H38" s="217">
        <v>0</v>
      </c>
      <c r="I38" s="201">
        <f t="shared" si="9"/>
        <v>0</v>
      </c>
      <c r="J38" s="201">
        <f t="shared" si="10"/>
        <v>0</v>
      </c>
      <c r="K38" s="201">
        <f t="shared" si="11"/>
        <v>0</v>
      </c>
    </row>
    <row r="39" spans="1:13">
      <c r="A39" s="198" t="s">
        <v>7</v>
      </c>
      <c r="B39" s="199"/>
      <c r="C39" s="218">
        <v>0.74</v>
      </c>
      <c r="D39" s="206"/>
      <c r="E39" s="200">
        <f t="shared" si="8"/>
        <v>0</v>
      </c>
      <c r="F39" s="207">
        <v>5.0000000000000001E-3</v>
      </c>
      <c r="G39" s="191">
        <v>1.03E-2</v>
      </c>
      <c r="H39" s="217">
        <v>0</v>
      </c>
      <c r="I39" s="201">
        <f t="shared" si="9"/>
        <v>0</v>
      </c>
      <c r="J39" s="201">
        <f t="shared" si="10"/>
        <v>0</v>
      </c>
      <c r="K39" s="201">
        <f t="shared" si="11"/>
        <v>0</v>
      </c>
    </row>
    <row r="40" spans="1:13">
      <c r="A40" s="198" t="s">
        <v>7</v>
      </c>
      <c r="B40" s="199"/>
      <c r="C40" s="218">
        <v>0.74</v>
      </c>
      <c r="D40" s="206"/>
      <c r="E40" s="200">
        <f t="shared" si="8"/>
        <v>0</v>
      </c>
      <c r="F40" s="207">
        <v>5.0000000000000001E-3</v>
      </c>
      <c r="G40" s="191">
        <v>1.03E-2</v>
      </c>
      <c r="H40" s="217">
        <v>0</v>
      </c>
      <c r="I40" s="201">
        <f t="shared" si="9"/>
        <v>0</v>
      </c>
      <c r="J40" s="201">
        <f t="shared" si="10"/>
        <v>0</v>
      </c>
      <c r="K40" s="201">
        <f t="shared" si="11"/>
        <v>0</v>
      </c>
    </row>
    <row r="41" spans="1:13">
      <c r="A41" s="198" t="s">
        <v>7</v>
      </c>
      <c r="B41" s="199"/>
      <c r="C41" s="218">
        <v>0.74</v>
      </c>
      <c r="D41" s="206"/>
      <c r="E41" s="200">
        <f t="shared" si="8"/>
        <v>0</v>
      </c>
      <c r="F41" s="207">
        <v>5.0000000000000001E-3</v>
      </c>
      <c r="G41" s="191">
        <v>1.03E-2</v>
      </c>
      <c r="H41" s="217">
        <v>0</v>
      </c>
      <c r="I41" s="201">
        <f t="shared" si="9"/>
        <v>0</v>
      </c>
      <c r="J41" s="201">
        <f t="shared" si="10"/>
        <v>0</v>
      </c>
      <c r="K41" s="201">
        <f t="shared" si="11"/>
        <v>0</v>
      </c>
    </row>
    <row r="42" spans="1:13">
      <c r="A42" s="198" t="s">
        <v>226</v>
      </c>
      <c r="B42" s="209"/>
      <c r="C42" s="210"/>
      <c r="D42" s="212">
        <f>SUM(D36:D41)</f>
        <v>0</v>
      </c>
      <c r="E42" s="210">
        <f>SUM(E36:E36)</f>
        <v>0</v>
      </c>
      <c r="F42" s="210"/>
      <c r="G42" s="210"/>
      <c r="H42" s="211"/>
      <c r="I42" s="202">
        <f>SUM(I36:I41)</f>
        <v>0</v>
      </c>
      <c r="J42" s="202">
        <f t="shared" ref="J42:K42" si="12">SUM(J36:J41)</f>
        <v>0</v>
      </c>
      <c r="K42" s="202">
        <f t="shared" si="12"/>
        <v>0</v>
      </c>
    </row>
    <row r="43" spans="1:13">
      <c r="A43" s="203" t="s">
        <v>233</v>
      </c>
    </row>
    <row r="44" spans="1:13">
      <c r="A44" s="203" t="s">
        <v>234</v>
      </c>
    </row>
    <row r="46" spans="1:13">
      <c r="A46" s="197" t="s">
        <v>235</v>
      </c>
    </row>
    <row r="47" spans="1:13" ht="24.75" customHeight="1">
      <c r="A47" s="276" t="s">
        <v>236</v>
      </c>
      <c r="B47" s="276"/>
      <c r="C47" s="276"/>
      <c r="D47" s="276"/>
      <c r="E47" s="276"/>
      <c r="F47" s="276"/>
      <c r="G47" s="276"/>
      <c r="H47" s="276"/>
      <c r="I47" s="276"/>
      <c r="J47" s="276"/>
      <c r="K47" s="276"/>
      <c r="L47" s="276"/>
      <c r="M47" s="276"/>
    </row>
    <row r="48" spans="1:13" ht="24.75" customHeight="1">
      <c r="A48" s="205"/>
      <c r="B48" s="205"/>
      <c r="C48" s="205"/>
      <c r="D48" s="224" t="s">
        <v>218</v>
      </c>
      <c r="E48" s="225"/>
      <c r="F48" s="226"/>
      <c r="G48" s="272" t="s">
        <v>237</v>
      </c>
      <c r="H48" s="273"/>
      <c r="I48" s="275"/>
    </row>
    <row r="49" spans="1:15" ht="75" customHeight="1">
      <c r="A49" s="219" t="s">
        <v>213</v>
      </c>
      <c r="B49" s="219" t="s">
        <v>214</v>
      </c>
      <c r="C49" s="219" t="s">
        <v>238</v>
      </c>
      <c r="D49" s="218" t="s">
        <v>206</v>
      </c>
      <c r="E49" s="218" t="s">
        <v>207</v>
      </c>
      <c r="F49" s="218" t="s">
        <v>208</v>
      </c>
      <c r="G49" s="190" t="s">
        <v>220</v>
      </c>
      <c r="H49" s="190" t="s">
        <v>221</v>
      </c>
      <c r="I49" s="190" t="s">
        <v>222</v>
      </c>
    </row>
    <row r="50" spans="1:15">
      <c r="A50" s="198" t="s">
        <v>7</v>
      </c>
      <c r="B50" s="199"/>
      <c r="C50" s="200"/>
      <c r="D50" s="218">
        <v>16</v>
      </c>
      <c r="E50" s="218">
        <v>64</v>
      </c>
      <c r="F50" s="217">
        <v>0</v>
      </c>
      <c r="G50" s="201">
        <f>C50*D50</f>
        <v>0</v>
      </c>
      <c r="H50" s="201">
        <f>C50*E50</f>
        <v>0</v>
      </c>
      <c r="I50" s="201">
        <f>C50*F50</f>
        <v>0</v>
      </c>
    </row>
    <row r="51" spans="1:15">
      <c r="A51" s="198" t="s">
        <v>7</v>
      </c>
      <c r="B51" s="199"/>
      <c r="C51" s="200"/>
      <c r="D51" s="218">
        <v>16</v>
      </c>
      <c r="E51" s="218">
        <v>64</v>
      </c>
      <c r="F51" s="217">
        <v>0</v>
      </c>
      <c r="G51" s="201">
        <f t="shared" ref="G51:G58" si="13">C51*D51</f>
        <v>0</v>
      </c>
      <c r="H51" s="201">
        <f t="shared" ref="H51:H58" si="14">C51*E51</f>
        <v>0</v>
      </c>
      <c r="I51" s="201">
        <f t="shared" ref="I51:I58" si="15">C51*F51</f>
        <v>0</v>
      </c>
    </row>
    <row r="52" spans="1:15">
      <c r="A52" s="198" t="s">
        <v>7</v>
      </c>
      <c r="B52" s="199"/>
      <c r="C52" s="200"/>
      <c r="D52" s="218">
        <v>16</v>
      </c>
      <c r="E52" s="218">
        <v>64</v>
      </c>
      <c r="F52" s="217">
        <v>0</v>
      </c>
      <c r="G52" s="201">
        <f t="shared" si="13"/>
        <v>0</v>
      </c>
      <c r="H52" s="201">
        <f t="shared" si="14"/>
        <v>0</v>
      </c>
      <c r="I52" s="201">
        <f t="shared" si="15"/>
        <v>0</v>
      </c>
    </row>
    <row r="53" spans="1:15">
      <c r="A53" s="198" t="s">
        <v>7</v>
      </c>
      <c r="B53" s="199"/>
      <c r="C53" s="200"/>
      <c r="D53" s="218">
        <v>16</v>
      </c>
      <c r="E53" s="218">
        <v>64</v>
      </c>
      <c r="F53" s="217">
        <v>0</v>
      </c>
      <c r="G53" s="201">
        <f t="shared" si="13"/>
        <v>0</v>
      </c>
      <c r="H53" s="201">
        <f t="shared" si="14"/>
        <v>0</v>
      </c>
      <c r="I53" s="201">
        <f t="shared" si="15"/>
        <v>0</v>
      </c>
    </row>
    <row r="54" spans="1:15">
      <c r="A54" s="198" t="s">
        <v>7</v>
      </c>
      <c r="B54" s="199"/>
      <c r="C54" s="200"/>
      <c r="D54" s="218">
        <v>16</v>
      </c>
      <c r="E54" s="218">
        <v>64</v>
      </c>
      <c r="F54" s="217">
        <v>0</v>
      </c>
      <c r="G54" s="201">
        <f t="shared" si="13"/>
        <v>0</v>
      </c>
      <c r="H54" s="201">
        <f t="shared" si="14"/>
        <v>0</v>
      </c>
      <c r="I54" s="201">
        <f t="shared" si="15"/>
        <v>0</v>
      </c>
      <c r="J54" s="213"/>
    </row>
    <row r="55" spans="1:15" ht="15" customHeight="1">
      <c r="A55" s="198" t="s">
        <v>7</v>
      </c>
      <c r="B55" s="199"/>
      <c r="C55" s="200"/>
      <c r="D55" s="218">
        <v>16</v>
      </c>
      <c r="E55" s="218">
        <v>64</v>
      </c>
      <c r="F55" s="217">
        <v>0</v>
      </c>
      <c r="G55" s="201">
        <f t="shared" si="13"/>
        <v>0</v>
      </c>
      <c r="H55" s="201">
        <f t="shared" si="14"/>
        <v>0</v>
      </c>
      <c r="I55" s="201">
        <f t="shared" si="15"/>
        <v>0</v>
      </c>
      <c r="K55" s="213"/>
      <c r="L55" s="213"/>
      <c r="M55" s="213"/>
      <c r="N55" s="213"/>
      <c r="O55" s="213"/>
    </row>
    <row r="56" spans="1:15">
      <c r="A56" s="198" t="s">
        <v>7</v>
      </c>
      <c r="B56" s="199"/>
      <c r="C56" s="200"/>
      <c r="D56" s="218">
        <v>16</v>
      </c>
      <c r="E56" s="218">
        <v>64</v>
      </c>
      <c r="F56" s="217">
        <v>0</v>
      </c>
      <c r="G56" s="201">
        <f t="shared" si="13"/>
        <v>0</v>
      </c>
      <c r="H56" s="201">
        <f t="shared" si="14"/>
        <v>0</v>
      </c>
      <c r="I56" s="201">
        <f t="shared" si="15"/>
        <v>0</v>
      </c>
    </row>
    <row r="57" spans="1:15">
      <c r="A57" s="198" t="s">
        <v>7</v>
      </c>
      <c r="B57" s="199"/>
      <c r="C57" s="200"/>
      <c r="D57" s="218">
        <v>16</v>
      </c>
      <c r="E57" s="218">
        <v>64</v>
      </c>
      <c r="F57" s="217">
        <v>0</v>
      </c>
      <c r="G57" s="201">
        <f t="shared" si="13"/>
        <v>0</v>
      </c>
      <c r="H57" s="201">
        <f t="shared" si="14"/>
        <v>0</v>
      </c>
      <c r="I57" s="201">
        <f t="shared" si="15"/>
        <v>0</v>
      </c>
    </row>
    <row r="58" spans="1:15">
      <c r="A58" s="198" t="s">
        <v>7</v>
      </c>
      <c r="B58" s="199"/>
      <c r="C58" s="200"/>
      <c r="D58" s="218">
        <v>16</v>
      </c>
      <c r="E58" s="218">
        <v>64</v>
      </c>
      <c r="F58" s="217">
        <v>0</v>
      </c>
      <c r="G58" s="201">
        <f t="shared" si="13"/>
        <v>0</v>
      </c>
      <c r="H58" s="201">
        <f t="shared" si="14"/>
        <v>0</v>
      </c>
      <c r="I58" s="201">
        <f t="shared" si="15"/>
        <v>0</v>
      </c>
      <c r="K58" s="145"/>
    </row>
    <row r="59" spans="1:15">
      <c r="A59" s="198" t="s">
        <v>226</v>
      </c>
      <c r="B59" s="214"/>
      <c r="C59" s="223">
        <f>SUM(C50:C58)</f>
        <v>0</v>
      </c>
      <c r="D59" s="215"/>
      <c r="E59" s="215"/>
      <c r="F59" s="216"/>
      <c r="G59" s="202">
        <f t="shared" ref="G59:H59" si="16">SUM(G50:G58)</f>
        <v>0</v>
      </c>
      <c r="H59" s="202">
        <f t="shared" si="16"/>
        <v>0</v>
      </c>
      <c r="I59" s="202">
        <f>SUM(I50:I58)</f>
        <v>0</v>
      </c>
    </row>
    <row r="60" spans="1:15">
      <c r="A60" s="203" t="s">
        <v>239</v>
      </c>
    </row>
    <row r="61" spans="1:15">
      <c r="A61" s="208" t="s">
        <v>191</v>
      </c>
    </row>
    <row r="62" spans="1:15">
      <c r="A62" s="222" t="s">
        <v>240</v>
      </c>
    </row>
  </sheetData>
  <sheetProtection algorithmName="SHA-512" hashValue="/SX5orV5RQ4x0Ug1QF0JBVrx0/aNMACWDAaYv0w4jCOMoiOgHv3pTzX7yg6dXGANhbn5aXpO2u+FuAgEyoGoZg==" saltValue="WcYsbjgVsYR5dVtNI78sng==" spinCount="100000" sheet="1" objects="1" scenarios="1"/>
  <protectedRanges>
    <protectedRange sqref="D10:D27" name="Rango10"/>
    <protectedRange sqref="D36:D41" name="Rango9"/>
    <protectedRange sqref="B50:B58" name="Rango6"/>
    <protectedRange sqref="C50:C58" name="Rango7"/>
  </protectedRanges>
  <mergeCells count="18">
    <mergeCell ref="A2:N2"/>
    <mergeCell ref="A8:A9"/>
    <mergeCell ref="B8:B9"/>
    <mergeCell ref="C8:C9"/>
    <mergeCell ref="D8:D9"/>
    <mergeCell ref="E8:E9"/>
    <mergeCell ref="G48:I48"/>
    <mergeCell ref="A47:M47"/>
    <mergeCell ref="A34:A35"/>
    <mergeCell ref="B34:B35"/>
    <mergeCell ref="C34:C35"/>
    <mergeCell ref="D34:D35"/>
    <mergeCell ref="E34:E35"/>
    <mergeCell ref="B28:H28"/>
    <mergeCell ref="F8:H8"/>
    <mergeCell ref="I8:K8"/>
    <mergeCell ref="I34:K34"/>
    <mergeCell ref="F34:H3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W36"/>
  <sheetViews>
    <sheetView workbookViewId="0">
      <selection activeCell="A16" sqref="A16"/>
    </sheetView>
  </sheetViews>
  <sheetFormatPr baseColWidth="10" defaultRowHeight="15"/>
  <cols>
    <col min="1" max="1" width="14.7109375" style="1" customWidth="1"/>
    <col min="2" max="4" width="15.7109375" style="1" customWidth="1"/>
    <col min="5" max="11" width="10.5703125" style="1" customWidth="1"/>
    <col min="12" max="16" width="9.140625" style="1" customWidth="1"/>
    <col min="17" max="17" width="15.7109375" style="1" customWidth="1"/>
    <col min="18" max="18" width="15.7109375" style="179" customWidth="1"/>
    <col min="19" max="23" width="11.42578125" style="179"/>
    <col min="24" max="16384" width="11.42578125" style="1"/>
  </cols>
  <sheetData>
    <row r="1" spans="1:21" s="179" customFormat="1">
      <c r="A1" s="178"/>
      <c r="C1" s="180"/>
      <c r="E1" s="181"/>
      <c r="F1" s="178"/>
      <c r="G1" s="182"/>
      <c r="H1" s="178"/>
      <c r="I1" s="183"/>
      <c r="J1" s="178"/>
      <c r="K1" s="178"/>
      <c r="L1" s="178"/>
      <c r="M1" s="181"/>
      <c r="N1" s="184"/>
      <c r="O1" s="184"/>
      <c r="P1" s="184"/>
      <c r="Q1" s="181"/>
      <c r="R1" s="181"/>
      <c r="S1" s="181"/>
      <c r="T1" s="185"/>
      <c r="U1" s="178"/>
    </row>
    <row r="2" spans="1:21" s="179" customFormat="1">
      <c r="A2" s="178"/>
      <c r="C2" s="180"/>
      <c r="E2" s="181"/>
      <c r="F2" s="178"/>
      <c r="G2" s="182"/>
      <c r="H2" s="178"/>
      <c r="I2" s="183"/>
      <c r="J2" s="178"/>
      <c r="K2" s="178"/>
      <c r="L2" s="178"/>
      <c r="M2" s="181"/>
      <c r="N2" s="184"/>
      <c r="O2" s="184"/>
      <c r="P2" s="184"/>
      <c r="Q2" s="181"/>
      <c r="R2" s="181"/>
      <c r="S2" s="181"/>
      <c r="T2" s="185"/>
      <c r="U2" s="178"/>
    </row>
    <row r="3" spans="1:21" s="179" customFormat="1">
      <c r="A3" s="178"/>
      <c r="C3" s="180"/>
      <c r="E3" s="181"/>
      <c r="F3" s="178"/>
      <c r="G3" s="182"/>
      <c r="H3" s="178"/>
      <c r="I3" s="183"/>
      <c r="J3" s="178"/>
      <c r="K3" s="178"/>
      <c r="L3" s="178"/>
      <c r="M3" s="181"/>
      <c r="N3" s="184"/>
      <c r="O3" s="184"/>
      <c r="P3" s="184"/>
      <c r="Q3" s="181"/>
      <c r="R3" s="181"/>
      <c r="S3" s="181"/>
      <c r="T3" s="185"/>
      <c r="U3" s="178"/>
    </row>
    <row r="4" spans="1:21" s="179" customFormat="1">
      <c r="A4" s="178"/>
      <c r="C4" s="180"/>
      <c r="E4" s="181"/>
      <c r="F4" s="178"/>
      <c r="G4" s="182"/>
      <c r="H4" s="178"/>
      <c r="I4" s="183"/>
      <c r="J4" s="178"/>
      <c r="K4" s="178"/>
      <c r="L4" s="178"/>
      <c r="M4" s="181"/>
      <c r="N4" s="184"/>
      <c r="O4" s="184"/>
      <c r="P4" s="184"/>
      <c r="Q4" s="181"/>
      <c r="R4" s="181"/>
      <c r="S4" s="181"/>
      <c r="T4" s="185"/>
      <c r="U4" s="178"/>
    </row>
    <row r="5" spans="1:21" s="179" customFormat="1">
      <c r="A5" s="178"/>
      <c r="C5" s="180"/>
      <c r="E5" s="181"/>
      <c r="F5" s="178"/>
      <c r="G5" s="182"/>
      <c r="H5" s="178"/>
      <c r="I5" s="183"/>
      <c r="J5" s="178"/>
      <c r="K5" s="178"/>
      <c r="L5" s="178"/>
      <c r="M5" s="181"/>
      <c r="N5" s="184"/>
      <c r="O5" s="184"/>
      <c r="P5" s="184"/>
      <c r="Q5" s="181"/>
      <c r="R5" s="181"/>
      <c r="S5" s="181"/>
      <c r="T5" s="185"/>
      <c r="U5" s="178"/>
    </row>
    <row r="6" spans="1:21" s="179" customFormat="1">
      <c r="A6" s="178"/>
      <c r="C6" s="180"/>
      <c r="E6" s="181"/>
      <c r="F6" s="178"/>
      <c r="G6" s="182"/>
      <c r="H6" s="178"/>
      <c r="I6" s="183"/>
      <c r="J6" s="178"/>
      <c r="K6" s="178"/>
      <c r="L6" s="178"/>
      <c r="M6" s="181"/>
      <c r="N6" s="184"/>
      <c r="O6" s="184"/>
      <c r="P6" s="184"/>
      <c r="Q6" s="181"/>
      <c r="R6" s="181"/>
      <c r="S6" s="181"/>
      <c r="T6" s="185"/>
      <c r="U6" s="178"/>
    </row>
    <row r="7" spans="1:21" s="179" customFormat="1">
      <c r="A7" s="178"/>
      <c r="C7" s="180"/>
      <c r="E7" s="181"/>
      <c r="F7" s="178"/>
      <c r="G7" s="182"/>
      <c r="H7" s="178"/>
      <c r="I7" s="183"/>
      <c r="J7" s="178"/>
      <c r="K7" s="178"/>
      <c r="L7" s="178"/>
      <c r="M7" s="181"/>
      <c r="N7" s="184"/>
      <c r="O7" s="184"/>
      <c r="P7" s="184"/>
      <c r="Q7" s="181"/>
      <c r="R7" s="181"/>
      <c r="S7" s="181"/>
      <c r="T7" s="185"/>
      <c r="U7" s="178"/>
    </row>
    <row r="8" spans="1:21" s="179" customFormat="1" ht="15.75">
      <c r="A8" s="281" t="s">
        <v>241</v>
      </c>
      <c r="B8" s="281"/>
      <c r="C8" s="281"/>
      <c r="D8" s="281"/>
      <c r="E8" s="281"/>
      <c r="F8" s="281"/>
      <c r="G8" s="281"/>
      <c r="H8" s="281"/>
      <c r="I8" s="281"/>
      <c r="J8" s="281"/>
      <c r="K8" s="281"/>
      <c r="L8" s="281"/>
      <c r="M8" s="281"/>
      <c r="N8" s="281"/>
      <c r="O8" s="281"/>
      <c r="P8" s="281"/>
      <c r="Q8" s="281"/>
      <c r="R8" s="181"/>
      <c r="S8" s="181"/>
      <c r="T8" s="185"/>
      <c r="U8" s="178"/>
    </row>
    <row r="9" spans="1:21" ht="18" customHeight="1">
      <c r="A9" s="287" t="s">
        <v>153</v>
      </c>
      <c r="B9" s="284" t="s">
        <v>139</v>
      </c>
      <c r="C9" s="285"/>
      <c r="D9" s="286"/>
      <c r="E9" s="284" t="s">
        <v>146</v>
      </c>
      <c r="F9" s="285"/>
      <c r="G9" s="285"/>
      <c r="H9" s="285"/>
      <c r="I9" s="285"/>
      <c r="J9" s="285"/>
      <c r="K9" s="286"/>
      <c r="L9" s="284" t="s">
        <v>147</v>
      </c>
      <c r="M9" s="285"/>
      <c r="N9" s="285"/>
      <c r="O9" s="286"/>
      <c r="P9" s="221" t="s">
        <v>137</v>
      </c>
      <c r="Q9" s="289" t="s">
        <v>130</v>
      </c>
    </row>
    <row r="10" spans="1:21" ht="18.75" thickBot="1">
      <c r="A10" s="288"/>
      <c r="B10" s="157" t="s">
        <v>183</v>
      </c>
      <c r="C10" s="158" t="s">
        <v>184</v>
      </c>
      <c r="D10" s="159" t="s">
        <v>185</v>
      </c>
      <c r="E10" s="114" t="s">
        <v>117</v>
      </c>
      <c r="F10" s="115" t="s">
        <v>140</v>
      </c>
      <c r="G10" s="115" t="s">
        <v>141</v>
      </c>
      <c r="H10" s="115" t="s">
        <v>142</v>
      </c>
      <c r="I10" s="115" t="s">
        <v>144</v>
      </c>
      <c r="J10" s="115" t="s">
        <v>143</v>
      </c>
      <c r="K10" s="116" t="s">
        <v>145</v>
      </c>
      <c r="L10" s="114" t="s">
        <v>186</v>
      </c>
      <c r="M10" s="115" t="s">
        <v>187</v>
      </c>
      <c r="N10" s="115" t="s">
        <v>188</v>
      </c>
      <c r="O10" s="116" t="s">
        <v>189</v>
      </c>
      <c r="P10" s="56" t="s">
        <v>190</v>
      </c>
      <c r="Q10" s="290"/>
    </row>
    <row r="11" spans="1:21">
      <c r="A11" s="74" t="s">
        <v>136</v>
      </c>
      <c r="B11" s="58">
        <f>SUM('Fuentes Fijas'!P10:P109)</f>
        <v>0</v>
      </c>
      <c r="C11" s="54">
        <f>SUM('Fuentes Fijas'!Q10:Q109)</f>
        <v>0</v>
      </c>
      <c r="D11" s="59">
        <f>SUM('Fuentes Fijas'!R10:R109)</f>
        <v>0</v>
      </c>
      <c r="E11" s="163" t="s">
        <v>158</v>
      </c>
      <c r="F11" s="164" t="s">
        <v>158</v>
      </c>
      <c r="G11" s="164" t="s">
        <v>158</v>
      </c>
      <c r="H11" s="164" t="s">
        <v>158</v>
      </c>
      <c r="I11" s="164" t="s">
        <v>158</v>
      </c>
      <c r="J11" s="164" t="s">
        <v>158</v>
      </c>
      <c r="K11" s="165" t="s">
        <v>158</v>
      </c>
      <c r="L11" s="155" t="s">
        <v>158</v>
      </c>
      <c r="M11" s="44" t="s">
        <v>158</v>
      </c>
      <c r="N11" s="44" t="s">
        <v>158</v>
      </c>
      <c r="O11" s="169" t="s">
        <v>158</v>
      </c>
      <c r="P11" s="171" t="s">
        <v>158</v>
      </c>
      <c r="Q11" s="53">
        <f>SUM('Fuentes Fijas'!S10:S109)</f>
        <v>0</v>
      </c>
    </row>
    <row r="12" spans="1:21">
      <c r="A12" s="154" t="s">
        <v>113</v>
      </c>
      <c r="B12" s="46">
        <f>SUM(Móviles!Q10:Q109)</f>
        <v>0</v>
      </c>
      <c r="C12" s="11">
        <f>SUM(Móviles!R10:R109)</f>
        <v>0</v>
      </c>
      <c r="D12" s="47">
        <f>SUM(Móviles!S10:S109)</f>
        <v>0</v>
      </c>
      <c r="E12" s="48" t="s">
        <v>158</v>
      </c>
      <c r="F12" s="44" t="s">
        <v>158</v>
      </c>
      <c r="G12" s="44" t="s">
        <v>158</v>
      </c>
      <c r="H12" s="44" t="s">
        <v>158</v>
      </c>
      <c r="I12" s="44" t="s">
        <v>158</v>
      </c>
      <c r="J12" s="44" t="s">
        <v>158</v>
      </c>
      <c r="K12" s="166" t="s">
        <v>158</v>
      </c>
      <c r="L12" s="155" t="s">
        <v>158</v>
      </c>
      <c r="M12" s="44" t="s">
        <v>158</v>
      </c>
      <c r="N12" s="44" t="s">
        <v>158</v>
      </c>
      <c r="O12" s="169" t="s">
        <v>158</v>
      </c>
      <c r="P12" s="172" t="s">
        <v>158</v>
      </c>
      <c r="Q12" s="49">
        <f>SUM(Móviles!T10:T109)</f>
        <v>0</v>
      </c>
    </row>
    <row r="13" spans="1:21" ht="15.75" thickBot="1">
      <c r="A13" s="74" t="s">
        <v>159</v>
      </c>
      <c r="B13" s="160" t="s">
        <v>158</v>
      </c>
      <c r="C13" s="161" t="s">
        <v>158</v>
      </c>
      <c r="D13" s="162" t="s">
        <v>158</v>
      </c>
      <c r="E13" s="167">
        <f>SUMIF(Refrigerantes!$C$10:$C$109,Resumen!E10,Refrigerantes!$D$10:$D$109)</f>
        <v>0</v>
      </c>
      <c r="F13" s="82">
        <f>SUMIF(Refrigerantes!$C$10:$C$109,Resumen!F10,Refrigerantes!$D$10:$D$109)</f>
        <v>0</v>
      </c>
      <c r="G13" s="82">
        <f>SUMIF(Refrigerantes!$C$10:$C$109,Resumen!G10,Refrigerantes!$D$10:$D$109)</f>
        <v>0</v>
      </c>
      <c r="H13" s="82">
        <f>SUMIF(Refrigerantes!$C$10:$C$109,Resumen!H10,Refrigerantes!$D$10:$D$109)</f>
        <v>0</v>
      </c>
      <c r="I13" s="82">
        <f>SUMIF(Refrigerantes!$C$10:$C$109,Resumen!I10,Refrigerantes!$D$10:$D$109)</f>
        <v>0</v>
      </c>
      <c r="J13" s="82">
        <f>SUMIF(Refrigerantes!$C$10:$C$109,Resumen!J10,Refrigerantes!$D$10:$D$109)</f>
        <v>0</v>
      </c>
      <c r="K13" s="168">
        <f>SUMIF(Refrigerantes!$C$10:$C$109,Resumen!K10,Refrigerantes!$D$10:$D$109)</f>
        <v>0</v>
      </c>
      <c r="L13" s="156">
        <f>SUMIF(Refrigerantes!$C$10:$C$109,Resumen!L10,Refrigerantes!$D$10:$D$109)</f>
        <v>0</v>
      </c>
      <c r="M13" s="61">
        <f>SUMIF(Refrigerantes!$C$10:$C$109,Resumen!M10,Refrigerantes!$D$10:$D$109)</f>
        <v>0</v>
      </c>
      <c r="N13" s="61">
        <f>SUMIF(Refrigerantes!$C$10:$C$109,Resumen!N10,Refrigerantes!$D$10:$D$109)</f>
        <v>0</v>
      </c>
      <c r="O13" s="170">
        <f>SUMIF(Refrigerantes!$C$10:$C$109,Resumen!O10,Refrigerantes!$D$10:$D$109)</f>
        <v>0</v>
      </c>
      <c r="P13" s="173">
        <f>SUMIF(Refrigerantes!$C$10:$C$109,Resumen!P10,Refrigerantes!$D$10:$D$109)</f>
        <v>0</v>
      </c>
      <c r="Q13" s="75">
        <f>SUM(Refrigerantes!G10:G109)</f>
        <v>0</v>
      </c>
    </row>
    <row r="14" spans="1:21">
      <c r="A14" s="62" t="s">
        <v>138</v>
      </c>
      <c r="B14" s="50">
        <f t="shared" ref="B14:P14" si="0">SUM(B11:B12)</f>
        <v>0</v>
      </c>
      <c r="C14" s="51">
        <f t="shared" si="0"/>
        <v>0</v>
      </c>
      <c r="D14" s="52">
        <f t="shared" si="0"/>
        <v>0</v>
      </c>
      <c r="E14" s="58">
        <f t="shared" si="0"/>
        <v>0</v>
      </c>
      <c r="F14" s="54">
        <f t="shared" si="0"/>
        <v>0</v>
      </c>
      <c r="G14" s="54">
        <f t="shared" si="0"/>
        <v>0</v>
      </c>
      <c r="H14" s="54">
        <f t="shared" si="0"/>
        <v>0</v>
      </c>
      <c r="I14" s="54">
        <f t="shared" si="0"/>
        <v>0</v>
      </c>
      <c r="J14" s="54">
        <f t="shared" si="0"/>
        <v>0</v>
      </c>
      <c r="K14" s="59">
        <f t="shared" si="0"/>
        <v>0</v>
      </c>
      <c r="L14" s="57">
        <f t="shared" si="0"/>
        <v>0</v>
      </c>
      <c r="M14" s="54">
        <f t="shared" si="0"/>
        <v>0</v>
      </c>
      <c r="N14" s="54">
        <f t="shared" si="0"/>
        <v>0</v>
      </c>
      <c r="O14" s="55">
        <f t="shared" si="0"/>
        <v>0</v>
      </c>
      <c r="P14" s="60">
        <f t="shared" si="0"/>
        <v>0</v>
      </c>
      <c r="Q14" s="282">
        <f>SUM(Q11:Q13)</f>
        <v>0</v>
      </c>
    </row>
    <row r="15" spans="1:21" ht="15" customHeight="1" thickBot="1">
      <c r="A15" s="56" t="s">
        <v>130</v>
      </c>
      <c r="B15" s="63">
        <f>B14</f>
        <v>0</v>
      </c>
      <c r="C15" s="64">
        <f>C14*28/1000</f>
        <v>0</v>
      </c>
      <c r="D15" s="65">
        <f>D14*265/1000</f>
        <v>0</v>
      </c>
      <c r="E15" s="63">
        <f>E13*(VLOOKUP(E10,BD!$A$94:$B$106,2,FALSE))/1000</f>
        <v>0</v>
      </c>
      <c r="F15" s="64">
        <f>F13*(VLOOKUP(F10,BD!$A$94:$B$106,2,FALSE))/1000</f>
        <v>0</v>
      </c>
      <c r="G15" s="64">
        <f>G13*(VLOOKUP(G10,BD!$A$94:$B$106,2,FALSE))/1000</f>
        <v>0</v>
      </c>
      <c r="H15" s="64">
        <f>H13*(VLOOKUP(H10,BD!$A$94:$B$106,2,FALSE))/1000</f>
        <v>0</v>
      </c>
      <c r="I15" s="64">
        <f>I13*(VLOOKUP(I10,BD!$A$94:$B$106,2,FALSE))/1000</f>
        <v>0</v>
      </c>
      <c r="J15" s="64">
        <f>J13*(VLOOKUP(J10,BD!$A$94:$B$106,2,FALSE))/1000</f>
        <v>0</v>
      </c>
      <c r="K15" s="65">
        <f>K13*(VLOOKUP(K10,BD!$A$94:$B$106,2,FALSE))/1000</f>
        <v>0</v>
      </c>
      <c r="L15" s="66">
        <f>L13*(VLOOKUP(L10,BD!$A$94:$B$106,2,FALSE))/1000</f>
        <v>0</v>
      </c>
      <c r="M15" s="64">
        <f>M13*(VLOOKUP(M10,BD!$A$94:$B$106,2,FALSE))/1000</f>
        <v>0</v>
      </c>
      <c r="N15" s="64">
        <f>N13*(VLOOKUP(N10,BD!$A$94:$B$106,2,FALSE))/1000</f>
        <v>0</v>
      </c>
      <c r="O15" s="67">
        <f>O13*(VLOOKUP(O10,BD!$A$94:$B$106,2,FALSE))/1000</f>
        <v>0</v>
      </c>
      <c r="P15" s="68">
        <f>P13*(VLOOKUP(P10,BD!$A$94:$B$106,2,FALSE))/1000</f>
        <v>0</v>
      </c>
      <c r="Q15" s="283"/>
    </row>
    <row r="16" spans="1:21" s="179" customFormat="1"/>
    <row r="17" spans="1:1" s="179" customFormat="1"/>
    <row r="18" spans="1:1" s="179" customFormat="1"/>
    <row r="19" spans="1:1" s="179" customFormat="1"/>
    <row r="20" spans="1:1" s="179" customFormat="1">
      <c r="A20" s="186" t="s">
        <v>191</v>
      </c>
    </row>
    <row r="21" spans="1:1" s="179" customFormat="1">
      <c r="A21" s="179" t="s">
        <v>199</v>
      </c>
    </row>
    <row r="22" spans="1:1" s="179" customFormat="1">
      <c r="A22" s="179" t="s">
        <v>192</v>
      </c>
    </row>
    <row r="23" spans="1:1" s="179" customFormat="1">
      <c r="A23" s="179" t="s">
        <v>193</v>
      </c>
    </row>
    <row r="24" spans="1:1" s="179" customFormat="1">
      <c r="A24" s="179" t="s">
        <v>194</v>
      </c>
    </row>
    <row r="25" spans="1:1" s="179" customFormat="1">
      <c r="A25" s="179" t="s">
        <v>195</v>
      </c>
    </row>
    <row r="26" spans="1:1" s="179" customFormat="1">
      <c r="A26" s="179" t="s">
        <v>196</v>
      </c>
    </row>
    <row r="27" spans="1:1" s="179" customFormat="1">
      <c r="A27" s="179" t="s">
        <v>197</v>
      </c>
    </row>
    <row r="28" spans="1:1" s="179" customFormat="1">
      <c r="A28" s="179" t="s">
        <v>198</v>
      </c>
    </row>
    <row r="29" spans="1:1" s="179" customFormat="1">
      <c r="A29" s="263" t="s">
        <v>274</v>
      </c>
    </row>
    <row r="30" spans="1:1" s="179" customFormat="1">
      <c r="A30" s="263" t="s">
        <v>275</v>
      </c>
    </row>
    <row r="31" spans="1:1" s="179" customFormat="1">
      <c r="A31" s="263" t="s">
        <v>273</v>
      </c>
    </row>
    <row r="32" spans="1:1" s="179" customFormat="1"/>
    <row r="33" s="179" customFormat="1"/>
    <row r="34" s="179" customFormat="1"/>
    <row r="35" s="179" customFormat="1"/>
    <row r="36" s="179" customFormat="1"/>
  </sheetData>
  <sheetProtection algorithmName="SHA-512" hashValue="fkip06w9J4wpSEQl8fSWRfhlDshdRICukc0j6HRzSGNTt6nWWCg8P95uE/tnRApoXOL/hiOwCcG4VdJPw3m8Aw==" saltValue="I3qFao5f6spJ4KXM8mH0aw==" spinCount="100000" sheet="1" objects="1" scenarios="1" formatCells="0" formatColumns="0" formatRows="0" insertColumns="0" insertRows="0" insertHyperlinks="0" sort="0" autoFilter="0" pivotTables="0"/>
  <mergeCells count="7">
    <mergeCell ref="A8:Q8"/>
    <mergeCell ref="Q14:Q15"/>
    <mergeCell ref="B9:D9"/>
    <mergeCell ref="A9:A10"/>
    <mergeCell ref="E9:K9"/>
    <mergeCell ref="L9:O9"/>
    <mergeCell ref="Q9:Q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5568B-A98E-4C7C-9641-66FE7E8436DD}">
  <sheetPr>
    <tabColor theme="9" tint="-0.249977111117893"/>
  </sheetPr>
  <dimension ref="A1:R59"/>
  <sheetViews>
    <sheetView zoomScaleNormal="100" workbookViewId="0">
      <selection activeCell="B1" sqref="B1"/>
    </sheetView>
  </sheetViews>
  <sheetFormatPr baseColWidth="10" defaultRowHeight="15"/>
  <cols>
    <col min="1" max="1" width="3.42578125" style="228" customWidth="1"/>
    <col min="2" max="2" width="32.28515625" style="228" bestFit="1" customWidth="1"/>
    <col min="3" max="5" width="17.85546875" style="228" customWidth="1"/>
    <col min="6" max="7" width="16.28515625" style="228" customWidth="1"/>
    <col min="8" max="14" width="15.140625" style="228" customWidth="1"/>
    <col min="15" max="16" width="16.140625" style="228" customWidth="1"/>
    <col min="17" max="16384" width="11.42578125" style="228"/>
  </cols>
  <sheetData>
    <row r="1" spans="2:18" ht="19.5">
      <c r="H1" s="235"/>
      <c r="I1" s="235"/>
      <c r="J1" s="235"/>
      <c r="K1" s="235"/>
      <c r="L1" s="235"/>
      <c r="M1" s="235"/>
      <c r="N1" s="235"/>
      <c r="O1" s="235"/>
      <c r="P1" s="235"/>
      <c r="Q1" s="235"/>
      <c r="R1" s="235"/>
    </row>
    <row r="2" spans="2:18" ht="16.5">
      <c r="B2" s="291" t="s">
        <v>246</v>
      </c>
      <c r="C2" s="291"/>
      <c r="D2" s="291"/>
    </row>
    <row r="3" spans="2:18">
      <c r="B3" s="239" t="s">
        <v>247</v>
      </c>
      <c r="C3" s="262"/>
      <c r="D3" s="237" t="s">
        <v>272</v>
      </c>
    </row>
    <row r="4" spans="2:18">
      <c r="B4" s="240" t="s">
        <v>248</v>
      </c>
      <c r="C4" s="236"/>
      <c r="D4" s="238" t="s">
        <v>242</v>
      </c>
    </row>
    <row r="5" spans="2:18">
      <c r="B5" s="241" t="s">
        <v>263</v>
      </c>
      <c r="C5" s="242">
        <f>ROUNDUP((C4*C3/100),0)</f>
        <v>0</v>
      </c>
      <c r="D5" s="237" t="s">
        <v>264</v>
      </c>
    </row>
    <row r="7" spans="2:18" ht="16.5">
      <c r="B7" s="291" t="s">
        <v>265</v>
      </c>
      <c r="C7" s="291"/>
      <c r="D7" s="291"/>
    </row>
    <row r="8" spans="2:18">
      <c r="B8" s="239" t="s">
        <v>268</v>
      </c>
      <c r="C8" s="249"/>
      <c r="D8" s="237" t="s">
        <v>242</v>
      </c>
    </row>
    <row r="9" spans="2:18">
      <c r="B9" s="240" t="s">
        <v>266</v>
      </c>
      <c r="C9" s="243">
        <f>ROUNDUP((C8/100*C5),0)</f>
        <v>0</v>
      </c>
      <c r="D9" s="238" t="s">
        <v>264</v>
      </c>
    </row>
    <row r="11" spans="2:18" ht="16.5">
      <c r="B11" s="292" t="s">
        <v>249</v>
      </c>
      <c r="C11" s="293"/>
      <c r="D11" s="293"/>
      <c r="E11" s="294"/>
    </row>
    <row r="12" spans="2:18" ht="45">
      <c r="B12" s="244" t="s">
        <v>269</v>
      </c>
      <c r="C12" s="264" t="s">
        <v>270</v>
      </c>
      <c r="D12" s="244" t="s">
        <v>271</v>
      </c>
      <c r="E12" s="244" t="s">
        <v>267</v>
      </c>
    </row>
    <row r="13" spans="2:18">
      <c r="B13" s="250"/>
      <c r="C13" s="251"/>
      <c r="D13" s="252"/>
      <c r="E13" s="245" t="str">
        <f t="shared" ref="E13:E22" si="0">IF(ISERROR(D13/$C$5),"",(D13/$C$5))</f>
        <v/>
      </c>
    </row>
    <row r="14" spans="2:18">
      <c r="B14" s="236"/>
      <c r="C14" s="253"/>
      <c r="D14" s="254"/>
      <c r="E14" s="246" t="str">
        <f t="shared" si="0"/>
        <v/>
      </c>
    </row>
    <row r="15" spans="2:18">
      <c r="B15" s="250"/>
      <c r="C15" s="251"/>
      <c r="D15" s="252"/>
      <c r="E15" s="245" t="str">
        <f t="shared" si="0"/>
        <v/>
      </c>
    </row>
    <row r="16" spans="2:18">
      <c r="B16" s="236"/>
      <c r="C16" s="253"/>
      <c r="D16" s="254"/>
      <c r="E16" s="246" t="str">
        <f t="shared" si="0"/>
        <v/>
      </c>
    </row>
    <row r="17" spans="1:9">
      <c r="B17" s="255"/>
      <c r="C17" s="256"/>
      <c r="D17" s="257"/>
      <c r="E17" s="247" t="str">
        <f t="shared" si="0"/>
        <v/>
      </c>
    </row>
    <row r="18" spans="1:9">
      <c r="B18" s="250"/>
      <c r="C18" s="251"/>
      <c r="D18" s="252"/>
      <c r="E18" s="245" t="str">
        <f t="shared" si="0"/>
        <v/>
      </c>
    </row>
    <row r="19" spans="1:9">
      <c r="B19" s="236"/>
      <c r="C19" s="253"/>
      <c r="D19" s="254"/>
      <c r="E19" s="246" t="str">
        <f t="shared" si="0"/>
        <v/>
      </c>
    </row>
    <row r="20" spans="1:9">
      <c r="B20" s="250"/>
      <c r="C20" s="251"/>
      <c r="D20" s="252"/>
      <c r="E20" s="245" t="str">
        <f t="shared" si="0"/>
        <v/>
      </c>
    </row>
    <row r="21" spans="1:9">
      <c r="B21" s="236"/>
      <c r="C21" s="253"/>
      <c r="D21" s="254"/>
      <c r="E21" s="246" t="str">
        <f t="shared" si="0"/>
        <v/>
      </c>
    </row>
    <row r="22" spans="1:9">
      <c r="B22" s="255"/>
      <c r="C22" s="256"/>
      <c r="D22" s="257"/>
      <c r="E22" s="247" t="str">
        <f t="shared" si="0"/>
        <v/>
      </c>
    </row>
    <row r="23" spans="1:9">
      <c r="B23" s="258" t="s">
        <v>138</v>
      </c>
      <c r="C23" s="259">
        <f>COUNTA(B13:B22)</f>
        <v>0</v>
      </c>
      <c r="D23" s="260">
        <f>SUM(D13:D17)</f>
        <v>0</v>
      </c>
      <c r="E23" s="261">
        <f>SUM(E13:E17)</f>
        <v>0</v>
      </c>
    </row>
    <row r="26" spans="1:9" ht="21">
      <c r="A26" s="295" t="s">
        <v>250</v>
      </c>
      <c r="B26" s="295"/>
      <c r="C26" s="295"/>
      <c r="D26" s="295"/>
      <c r="E26" s="295"/>
      <c r="F26" s="295"/>
      <c r="G26" s="295"/>
      <c r="H26" s="295"/>
      <c r="I26" s="295"/>
    </row>
    <row r="27" spans="1:9">
      <c r="A27" s="248"/>
      <c r="B27" s="248"/>
      <c r="C27" s="248"/>
      <c r="D27" s="248"/>
      <c r="E27" s="248"/>
      <c r="F27" s="248"/>
      <c r="G27" s="248"/>
      <c r="H27" s="248"/>
      <c r="I27" s="248"/>
    </row>
    <row r="28" spans="1:9">
      <c r="A28" s="248"/>
      <c r="B28" s="248"/>
      <c r="C28" s="248"/>
      <c r="D28" s="248"/>
      <c r="E28" s="248"/>
      <c r="F28" s="248"/>
      <c r="G28" s="248"/>
      <c r="H28" s="248"/>
      <c r="I28" s="248"/>
    </row>
    <row r="29" spans="1:9">
      <c r="A29" s="248"/>
      <c r="B29" s="248"/>
      <c r="C29" s="248"/>
      <c r="D29" s="248"/>
      <c r="E29" s="248"/>
      <c r="F29" s="248"/>
      <c r="G29" s="248"/>
      <c r="H29" s="248"/>
      <c r="I29" s="248"/>
    </row>
    <row r="30" spans="1:9">
      <c r="A30" s="248"/>
      <c r="B30" s="248"/>
      <c r="C30" s="248"/>
      <c r="D30" s="248"/>
      <c r="E30" s="248"/>
      <c r="F30" s="248"/>
      <c r="G30" s="248"/>
      <c r="H30" s="248"/>
      <c r="I30" s="248"/>
    </row>
    <row r="31" spans="1:9">
      <c r="A31" s="248"/>
      <c r="B31" s="248"/>
      <c r="C31" s="248"/>
      <c r="D31" s="248"/>
      <c r="E31" s="248"/>
      <c r="F31" s="248"/>
      <c r="G31" s="248"/>
      <c r="H31" s="248"/>
      <c r="I31" s="248"/>
    </row>
    <row r="32" spans="1:9">
      <c r="A32" s="248"/>
      <c r="B32" s="248"/>
      <c r="C32" s="248"/>
      <c r="D32" s="248"/>
      <c r="E32" s="248"/>
      <c r="F32" s="248"/>
      <c r="G32" s="248"/>
      <c r="H32" s="248"/>
      <c r="I32" s="248"/>
    </row>
    <row r="33" spans="1:9">
      <c r="A33" s="248"/>
      <c r="B33" s="248"/>
      <c r="C33" s="248"/>
      <c r="D33" s="248"/>
      <c r="E33" s="248"/>
      <c r="F33" s="248"/>
      <c r="G33" s="248"/>
      <c r="H33" s="248"/>
      <c r="I33" s="248"/>
    </row>
    <row r="34" spans="1:9">
      <c r="A34" s="248"/>
      <c r="B34" s="248"/>
      <c r="C34" s="248"/>
      <c r="D34" s="248"/>
      <c r="E34" s="248"/>
      <c r="F34" s="248"/>
      <c r="G34" s="248"/>
      <c r="H34" s="248"/>
      <c r="I34" s="248"/>
    </row>
    <row r="35" spans="1:9">
      <c r="A35" s="248"/>
      <c r="B35" s="248"/>
      <c r="C35" s="248"/>
      <c r="D35" s="248"/>
      <c r="E35" s="248"/>
      <c r="F35" s="248"/>
      <c r="G35" s="248"/>
      <c r="H35" s="248"/>
      <c r="I35" s="248"/>
    </row>
    <row r="36" spans="1:9">
      <c r="A36" s="248"/>
      <c r="B36" s="248"/>
      <c r="C36" s="248"/>
      <c r="D36" s="248"/>
      <c r="E36" s="248"/>
      <c r="F36" s="248"/>
      <c r="G36" s="248"/>
      <c r="H36" s="248"/>
      <c r="I36" s="248"/>
    </row>
    <row r="37" spans="1:9">
      <c r="A37" s="248"/>
      <c r="B37" s="248"/>
      <c r="C37" s="248"/>
      <c r="D37" s="248"/>
      <c r="E37" s="248"/>
      <c r="F37" s="248"/>
      <c r="G37" s="248"/>
      <c r="H37" s="248"/>
      <c r="I37" s="248"/>
    </row>
    <row r="38" spans="1:9">
      <c r="A38" s="248"/>
      <c r="B38" s="248"/>
      <c r="C38" s="248"/>
      <c r="D38" s="248"/>
      <c r="E38" s="248"/>
      <c r="F38" s="248"/>
      <c r="G38" s="248"/>
      <c r="H38" s="248"/>
      <c r="I38" s="248"/>
    </row>
    <row r="39" spans="1:9">
      <c r="A39" s="248"/>
      <c r="B39" s="248"/>
      <c r="C39" s="248"/>
      <c r="D39" s="248"/>
      <c r="E39" s="248"/>
      <c r="F39" s="248"/>
      <c r="G39" s="248"/>
      <c r="H39" s="248"/>
      <c r="I39" s="248"/>
    </row>
    <row r="40" spans="1:9">
      <c r="A40" s="248"/>
      <c r="B40" s="248"/>
      <c r="C40" s="248"/>
      <c r="D40" s="248"/>
      <c r="E40" s="248"/>
      <c r="F40" s="248"/>
      <c r="G40" s="248"/>
      <c r="H40" s="248"/>
      <c r="I40" s="248"/>
    </row>
    <row r="41" spans="1:9">
      <c r="A41" s="248"/>
      <c r="B41" s="248"/>
      <c r="C41" s="248"/>
      <c r="D41" s="248"/>
      <c r="E41" s="248"/>
      <c r="F41" s="248"/>
      <c r="G41" s="248"/>
      <c r="H41" s="248"/>
      <c r="I41" s="248"/>
    </row>
    <row r="42" spans="1:9">
      <c r="A42" s="248"/>
      <c r="B42" s="248"/>
      <c r="C42" s="248"/>
      <c r="D42" s="248"/>
      <c r="E42" s="248"/>
      <c r="F42" s="248"/>
      <c r="G42" s="248"/>
      <c r="H42" s="248"/>
      <c r="I42" s="248"/>
    </row>
    <row r="43" spans="1:9">
      <c r="A43" s="248"/>
      <c r="B43" s="248"/>
      <c r="C43" s="248"/>
      <c r="D43" s="248"/>
      <c r="E43" s="248"/>
      <c r="F43" s="248"/>
      <c r="G43" s="248"/>
      <c r="H43" s="248"/>
      <c r="I43" s="248"/>
    </row>
    <row r="44" spans="1:9">
      <c r="A44" s="248"/>
      <c r="B44" s="248"/>
      <c r="C44" s="248"/>
      <c r="D44" s="248"/>
      <c r="E44" s="248"/>
      <c r="F44" s="248"/>
      <c r="G44" s="248"/>
      <c r="H44" s="248"/>
      <c r="I44" s="248"/>
    </row>
    <row r="45" spans="1:9">
      <c r="A45" s="248"/>
      <c r="B45" s="248"/>
      <c r="C45" s="248"/>
      <c r="D45" s="248"/>
      <c r="E45" s="248"/>
      <c r="F45" s="248"/>
      <c r="G45" s="248"/>
      <c r="H45" s="248"/>
      <c r="I45" s="248"/>
    </row>
    <row r="46" spans="1:9">
      <c r="A46" s="248"/>
      <c r="B46" s="248"/>
      <c r="C46" s="248"/>
      <c r="D46" s="248"/>
      <c r="E46" s="248"/>
      <c r="F46" s="248"/>
      <c r="G46" s="248"/>
      <c r="H46" s="248"/>
      <c r="I46" s="248"/>
    </row>
    <row r="47" spans="1:9">
      <c r="A47" s="248"/>
      <c r="B47" s="248"/>
      <c r="C47" s="248"/>
      <c r="D47" s="248"/>
      <c r="E47" s="248"/>
      <c r="F47" s="248"/>
      <c r="G47" s="248"/>
      <c r="H47" s="248"/>
      <c r="I47" s="248"/>
    </row>
    <row r="48" spans="1:9">
      <c r="A48" s="248"/>
      <c r="B48" s="248"/>
      <c r="C48" s="248"/>
      <c r="D48" s="248"/>
      <c r="E48" s="248"/>
      <c r="F48" s="248"/>
      <c r="G48" s="248"/>
      <c r="H48" s="248"/>
      <c r="I48" s="248"/>
    </row>
    <row r="49" spans="1:9">
      <c r="A49" s="248"/>
      <c r="B49" s="248"/>
      <c r="C49" s="248"/>
      <c r="D49" s="248"/>
      <c r="E49" s="248"/>
      <c r="F49" s="248"/>
      <c r="G49" s="248"/>
      <c r="H49" s="248"/>
      <c r="I49" s="248"/>
    </row>
    <row r="50" spans="1:9">
      <c r="A50" s="248"/>
      <c r="B50" s="248"/>
      <c r="C50" s="248"/>
      <c r="D50" s="248"/>
      <c r="E50" s="248"/>
      <c r="F50" s="248"/>
      <c r="G50" s="248"/>
      <c r="H50" s="248"/>
      <c r="I50" s="248"/>
    </row>
    <row r="51" spans="1:9">
      <c r="A51" s="248"/>
      <c r="B51" s="248"/>
      <c r="C51" s="248"/>
      <c r="D51" s="248"/>
      <c r="E51" s="248"/>
      <c r="F51" s="248"/>
      <c r="G51" s="248"/>
      <c r="H51" s="248"/>
      <c r="I51" s="248"/>
    </row>
    <row r="52" spans="1:9">
      <c r="A52" s="248"/>
      <c r="B52" s="248"/>
      <c r="C52" s="248"/>
      <c r="D52" s="248"/>
      <c r="E52" s="248"/>
      <c r="F52" s="248"/>
      <c r="G52" s="248"/>
      <c r="H52" s="248"/>
      <c r="I52" s="248"/>
    </row>
    <row r="53" spans="1:9">
      <c r="A53" s="248"/>
      <c r="B53" s="248"/>
      <c r="C53" s="248"/>
      <c r="D53" s="248"/>
      <c r="E53" s="248"/>
      <c r="F53" s="248"/>
      <c r="G53" s="248"/>
      <c r="H53" s="248"/>
      <c r="I53" s="248"/>
    </row>
    <row r="54" spans="1:9">
      <c r="A54" s="248"/>
      <c r="B54" s="248"/>
      <c r="C54" s="248"/>
      <c r="D54" s="248"/>
      <c r="E54" s="248"/>
      <c r="F54" s="248"/>
      <c r="G54" s="248"/>
      <c r="H54" s="248"/>
      <c r="I54" s="248"/>
    </row>
    <row r="55" spans="1:9">
      <c r="A55" s="248"/>
      <c r="B55" s="248"/>
      <c r="C55" s="248"/>
      <c r="D55" s="248"/>
      <c r="E55" s="248"/>
      <c r="F55" s="248"/>
      <c r="G55" s="248"/>
      <c r="H55" s="248"/>
      <c r="I55" s="248"/>
    </row>
    <row r="56" spans="1:9">
      <c r="A56" s="248"/>
      <c r="B56" s="248"/>
      <c r="C56" s="248"/>
      <c r="D56" s="248"/>
      <c r="E56" s="248"/>
      <c r="F56" s="248"/>
      <c r="G56" s="248"/>
      <c r="H56" s="248"/>
      <c r="I56" s="248"/>
    </row>
    <row r="57" spans="1:9">
      <c r="A57" s="248"/>
      <c r="B57" s="248"/>
      <c r="C57" s="248"/>
      <c r="D57" s="248"/>
      <c r="E57" s="248"/>
      <c r="F57" s="248"/>
      <c r="G57" s="248"/>
      <c r="H57" s="248"/>
      <c r="I57" s="248"/>
    </row>
    <row r="58" spans="1:9">
      <c r="A58" s="248"/>
      <c r="B58" s="248"/>
      <c r="C58" s="248"/>
      <c r="D58" s="248"/>
      <c r="E58" s="248"/>
      <c r="F58" s="248"/>
      <c r="G58" s="248"/>
      <c r="H58" s="248"/>
      <c r="I58" s="248"/>
    </row>
    <row r="59" spans="1:9">
      <c r="A59" s="248"/>
      <c r="B59" s="248"/>
      <c r="C59" s="248"/>
      <c r="D59" s="248"/>
      <c r="E59" s="248"/>
      <c r="F59" s="248"/>
      <c r="G59" s="248"/>
      <c r="H59" s="248"/>
      <c r="I59" s="248"/>
    </row>
  </sheetData>
  <sheetProtection algorithmName="SHA-512" hashValue="40MP/Kjt5eizZ9K2tE22XeYETLX3iZA+l2k95zpj7iEEDIpz3IYr2lUUci+RPuhSdl1ejdPH063BU3fE69pfUw==" saltValue="UKCFUxRvGyl4A1lwNHpPgg==" spinCount="100000" sheet="1" objects="1" scenarios="1" formatCells="0" formatColumns="0" formatRows="0" insertColumns="0" insertRows="0" insertHyperlinks="0" deleteColumns="0" deleteRows="0" sort="0" autoFilter="0" pivotTables="0"/>
  <mergeCells count="4">
    <mergeCell ref="B2:D2"/>
    <mergeCell ref="B7:D7"/>
    <mergeCell ref="B11:E11"/>
    <mergeCell ref="A26:I26"/>
  </mergeCells>
  <dataValidations disablePrompts="1" count="1">
    <dataValidation type="whole" operator="greaterThanOrEqual" allowBlank="1" showInputMessage="1" showErrorMessage="1" error="El porcentaje indicado debe ser igual o mayor al 15%" sqref="C8" xr:uid="{EE0EDD28-4962-452E-9CC0-CEBE9BE56129}">
      <formula1>15</formula1>
    </dataValidation>
  </dataValidations>
  <hyperlinks>
    <hyperlink ref="C12" r:id="rId1" display="https://portal.queretaro.gob.mx/sedesu/contenido.aspx?q=pvp1bOtJyj2IMBAINBJ6SLU6f79IJ50q" xr:uid="{6BAFD190-5A48-45A9-AAFF-A29D646811F7}"/>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I122"/>
  <sheetViews>
    <sheetView workbookViewId="0">
      <pane xSplit="1" ySplit="4" topLeftCell="B27" activePane="bottomRight" state="frozen"/>
      <selection pane="topRight" activeCell="B1" sqref="B1"/>
      <selection pane="bottomLeft" activeCell="A5" sqref="A5"/>
      <selection pane="bottomRight" activeCell="AI1" sqref="A1:AI1048576"/>
    </sheetView>
  </sheetViews>
  <sheetFormatPr baseColWidth="10" defaultRowHeight="15"/>
  <cols>
    <col min="1" max="1" width="54.7109375" hidden="1" customWidth="1"/>
    <col min="2" max="4" width="12.42578125" style="120" hidden="1" customWidth="1"/>
    <col min="5" max="7" width="12.42578125" style="121" hidden="1" customWidth="1"/>
    <col min="8" max="19" width="11.42578125" style="121" hidden="1" customWidth="1"/>
    <col min="20" max="27" width="11.42578125" style="145" hidden="1" customWidth="1"/>
    <col min="28" max="28" width="11.42578125" hidden="1" customWidth="1"/>
    <col min="29" max="29" width="17" hidden="1" customWidth="1"/>
    <col min="30" max="35" width="11.42578125" hidden="1" customWidth="1"/>
    <col min="36" max="36" width="11.42578125" customWidth="1"/>
  </cols>
  <sheetData>
    <row r="1" spans="1:33" s="117" customFormat="1" ht="15.75" thickBot="1">
      <c r="B1" s="310" t="s">
        <v>77</v>
      </c>
      <c r="C1" s="311"/>
      <c r="D1" s="312"/>
      <c r="E1" s="307" t="s">
        <v>78</v>
      </c>
      <c r="F1" s="308"/>
      <c r="G1" s="308"/>
      <c r="H1" s="308"/>
      <c r="I1" s="308"/>
      <c r="J1" s="308"/>
      <c r="K1" s="308"/>
      <c r="L1" s="308"/>
      <c r="M1" s="308"/>
      <c r="N1" s="308"/>
      <c r="O1" s="308"/>
      <c r="P1" s="308"/>
      <c r="Q1" s="308"/>
      <c r="R1" s="308"/>
      <c r="S1" s="309"/>
      <c r="T1" s="144"/>
      <c r="U1" s="144"/>
      <c r="V1" s="144"/>
      <c r="W1" s="144"/>
      <c r="X1" s="144"/>
      <c r="Y1" s="144"/>
      <c r="Z1" s="144"/>
      <c r="AA1" s="144"/>
      <c r="AG1" s="117" t="s">
        <v>243</v>
      </c>
    </row>
    <row r="2" spans="1:33" s="117" customFormat="1" ht="15.75" thickBot="1">
      <c r="A2" s="132"/>
      <c r="B2" s="313" t="s">
        <v>53</v>
      </c>
      <c r="C2" s="314"/>
      <c r="D2" s="315"/>
      <c r="E2" s="299" t="s">
        <v>15</v>
      </c>
      <c r="F2" s="300"/>
      <c r="G2" s="301"/>
      <c r="H2" s="299" t="s">
        <v>9</v>
      </c>
      <c r="I2" s="300"/>
      <c r="J2" s="301"/>
      <c r="K2" s="299" t="s">
        <v>10</v>
      </c>
      <c r="L2" s="300"/>
      <c r="M2" s="301"/>
      <c r="N2" s="299" t="s">
        <v>16</v>
      </c>
      <c r="O2" s="300"/>
      <c r="P2" s="301"/>
      <c r="Q2" s="299" t="s">
        <v>17</v>
      </c>
      <c r="R2" s="300"/>
      <c r="S2" s="301"/>
      <c r="AG2" s="117" t="s">
        <v>261</v>
      </c>
    </row>
    <row r="3" spans="1:33" s="117" customFormat="1">
      <c r="A3" s="133"/>
      <c r="B3" s="316" t="s">
        <v>19</v>
      </c>
      <c r="C3" s="317"/>
      <c r="D3" s="318"/>
      <c r="E3" s="302" t="s">
        <v>19</v>
      </c>
      <c r="F3" s="303"/>
      <c r="G3" s="304"/>
      <c r="H3" s="302" t="s">
        <v>19</v>
      </c>
      <c r="I3" s="303"/>
      <c r="J3" s="304"/>
      <c r="K3" s="302" t="s">
        <v>19</v>
      </c>
      <c r="L3" s="303"/>
      <c r="M3" s="304"/>
      <c r="N3" s="302" t="s">
        <v>19</v>
      </c>
      <c r="O3" s="303"/>
      <c r="P3" s="304"/>
      <c r="Q3" s="302" t="s">
        <v>19</v>
      </c>
      <c r="R3" s="303"/>
      <c r="S3" s="304"/>
      <c r="T3" s="296" t="s">
        <v>200</v>
      </c>
      <c r="U3" s="297"/>
      <c r="V3" s="297"/>
      <c r="W3" s="297"/>
      <c r="X3" s="297"/>
      <c r="Y3" s="297"/>
      <c r="Z3" s="297"/>
      <c r="AA3" s="297"/>
      <c r="AB3" s="298"/>
      <c r="AG3" s="227" t="s">
        <v>244</v>
      </c>
    </row>
    <row r="4" spans="1:33" s="117" customFormat="1" ht="15.75" thickBot="1">
      <c r="A4" s="134" t="s">
        <v>18</v>
      </c>
      <c r="B4" s="135" t="s">
        <v>2</v>
      </c>
      <c r="C4" s="136" t="s">
        <v>3</v>
      </c>
      <c r="D4" s="137" t="s">
        <v>11</v>
      </c>
      <c r="E4" s="138" t="s">
        <v>2</v>
      </c>
      <c r="F4" s="139" t="s">
        <v>3</v>
      </c>
      <c r="G4" s="140" t="s">
        <v>11</v>
      </c>
      <c r="H4" s="138" t="s">
        <v>2</v>
      </c>
      <c r="I4" s="139" t="s">
        <v>3</v>
      </c>
      <c r="J4" s="140" t="s">
        <v>11</v>
      </c>
      <c r="K4" s="138" t="s">
        <v>2</v>
      </c>
      <c r="L4" s="139" t="s">
        <v>3</v>
      </c>
      <c r="M4" s="140" t="s">
        <v>11</v>
      </c>
      <c r="N4" s="138" t="s">
        <v>2</v>
      </c>
      <c r="O4" s="139" t="s">
        <v>3</v>
      </c>
      <c r="P4" s="140" t="s">
        <v>11</v>
      </c>
      <c r="Q4" s="138" t="s">
        <v>2</v>
      </c>
      <c r="R4" s="139" t="s">
        <v>3</v>
      </c>
      <c r="S4" s="140" t="s">
        <v>11</v>
      </c>
      <c r="T4" s="149">
        <v>2017</v>
      </c>
      <c r="U4" s="150">
        <v>2018</v>
      </c>
      <c r="V4" s="150">
        <v>2019</v>
      </c>
      <c r="W4" s="150">
        <v>2020</v>
      </c>
      <c r="X4" s="150">
        <v>2021</v>
      </c>
      <c r="Y4" s="150">
        <v>2022</v>
      </c>
      <c r="Z4" s="150">
        <v>2023</v>
      </c>
      <c r="AA4" s="150">
        <v>2024</v>
      </c>
      <c r="AB4" s="146" t="s">
        <v>121</v>
      </c>
      <c r="AC4" s="117" t="s">
        <v>178</v>
      </c>
      <c r="AG4" s="227" t="s">
        <v>245</v>
      </c>
    </row>
    <row r="5" spans="1:33">
      <c r="A5" s="141" t="s">
        <v>20</v>
      </c>
      <c r="B5" s="127">
        <v>1E-4</v>
      </c>
      <c r="C5" s="120">
        <v>3.0000000000000001E-5</v>
      </c>
      <c r="D5" s="128">
        <v>3.9999999999999998E-6</v>
      </c>
      <c r="E5" s="122"/>
      <c r="G5" s="123"/>
      <c r="H5" s="122"/>
      <c r="J5" s="123"/>
      <c r="K5" s="122"/>
      <c r="M5" s="123"/>
      <c r="N5" s="122"/>
      <c r="P5" s="123"/>
      <c r="Q5" s="122"/>
      <c r="S5" s="123"/>
      <c r="T5" s="147">
        <f>IFERROR(VLOOKUP($A5,PC!$B$3:$K$62,3,FALSE),"")</f>
        <v>16744</v>
      </c>
      <c r="U5" s="145">
        <f>IFERROR(VLOOKUP($A5,PC!$B$3:$K$62,4,FALSE),"")</f>
        <v>16744</v>
      </c>
      <c r="V5" s="145">
        <f>IFERROR(VLOOKUP($A5,PC!$B$3:$K$62,5,FALSE),"")</f>
        <v>16744</v>
      </c>
      <c r="W5" s="145">
        <f>IFERROR(VLOOKUP($A5,PC!$B$3:$K$62,6,FALSE),"")</f>
        <v>16744</v>
      </c>
      <c r="X5" s="145">
        <f>IFERROR(VLOOKUP($A5,PC!$B$3:$K$62,7,FALSE),"")</f>
        <v>16744</v>
      </c>
      <c r="Y5" s="145">
        <f>IFERROR(VLOOKUP($A5,PC!$B$3:$K$62,7,FALSE),"")</f>
        <v>16744</v>
      </c>
      <c r="Z5" s="145">
        <f>IFERROR(VLOOKUP($A5,PC!$B$3:$K$62,8,FALSE),"")</f>
        <v>16744</v>
      </c>
      <c r="AA5" s="145">
        <f>IFERROR(VLOOKUP($A5,PC!$B$3:$K$62,9,FALSE),"")</f>
        <v>16744</v>
      </c>
      <c r="AB5" s="148" t="str">
        <f>IFERROR(VLOOKUP($A5,PC!$B$3:$K$62,10,FALSE),"")</f>
        <v>MJ/t</v>
      </c>
      <c r="AC5" s="147">
        <f>IFERROR(VLOOKUP($A5,PC!$B$3:$K$62,2,FALSE),"")</f>
        <v>2299.6638403623524</v>
      </c>
    </row>
    <row r="6" spans="1:33">
      <c r="A6" s="142" t="s">
        <v>21</v>
      </c>
      <c r="B6" s="127">
        <v>8.0699999999999996E-5</v>
      </c>
      <c r="C6" s="120">
        <v>9.9999999999999995E-7</v>
      </c>
      <c r="D6" s="128">
        <v>1.5E-6</v>
      </c>
      <c r="E6" s="122"/>
      <c r="G6" s="123"/>
      <c r="H6" s="122"/>
      <c r="J6" s="123"/>
      <c r="K6" s="122"/>
      <c r="M6" s="123"/>
      <c r="N6" s="122"/>
      <c r="P6" s="123"/>
      <c r="Q6" s="122"/>
      <c r="S6" s="123"/>
      <c r="T6" s="147" t="str">
        <f>IFERROR(VLOOKUP($A6,PC!$B$3:$K$62,3,FALSE),"")</f>
        <v/>
      </c>
      <c r="U6" s="145" t="str">
        <f>IFERROR(VLOOKUP($A6,PC!$B$3:$K$62,4,FALSE),"")</f>
        <v/>
      </c>
      <c r="V6" s="145" t="str">
        <f>IFERROR(VLOOKUP($A6,PC!$B$3:$K$62,5,FALSE),"")</f>
        <v/>
      </c>
      <c r="W6" s="145" t="str">
        <f>IFERROR(VLOOKUP($A6,PC!$B$3:$K$62,6,FALSE),"")</f>
        <v/>
      </c>
      <c r="X6" s="145" t="str">
        <f>IFERROR(VLOOKUP($A6,PC!$B$3:$K$62,7,FALSE),"")</f>
        <v/>
      </c>
      <c r="Z6" s="145" t="str">
        <f>IFERROR(VLOOKUP($A6,PC!$B$3:$K$62,8,FALSE),"")</f>
        <v/>
      </c>
      <c r="AA6" s="145" t="str">
        <f>IFERROR(VLOOKUP($A6,PC!$B$3:$K$62,9,FALSE),"")</f>
        <v/>
      </c>
      <c r="AB6" s="148" t="str">
        <f>IFERROR(VLOOKUP($A6,PC!$B$3:$K$62,10,FALSE),"")</f>
        <v/>
      </c>
      <c r="AC6" s="147" t="str">
        <f>IFERROR(VLOOKUP($A6,PC!$B$3:$K$62,2,FALSE),"")</f>
        <v/>
      </c>
    </row>
    <row r="7" spans="1:33">
      <c r="A7" s="142" t="s">
        <v>22</v>
      </c>
      <c r="B7" s="127">
        <v>1E-4</v>
      </c>
      <c r="C7" s="120">
        <v>3.0000000000000001E-5</v>
      </c>
      <c r="D7" s="128">
        <v>3.9999999999999998E-6</v>
      </c>
      <c r="E7" s="122"/>
      <c r="G7" s="123"/>
      <c r="H7" s="122"/>
      <c r="J7" s="123"/>
      <c r="K7" s="122"/>
      <c r="M7" s="123"/>
      <c r="N7" s="122"/>
      <c r="P7" s="123"/>
      <c r="Q7" s="122"/>
      <c r="S7" s="123"/>
      <c r="T7" s="147">
        <f>IFERROR(VLOOKUP($A7,PC!$B$3:$K$62,3,FALSE),"")</f>
        <v>7055</v>
      </c>
      <c r="U7" s="145">
        <f>IFERROR(VLOOKUP($A7,PC!$B$3:$K$62,4,FALSE),"")</f>
        <v>7055</v>
      </c>
      <c r="V7" s="145">
        <f>IFERROR(VLOOKUP($A7,PC!$B$3:$K$62,5,FALSE),"")</f>
        <v>7055</v>
      </c>
      <c r="W7" s="145">
        <f>IFERROR(VLOOKUP($A7,PC!$B$3:$K$62,6,FALSE),"")</f>
        <v>7055</v>
      </c>
      <c r="X7" s="145">
        <f>IFERROR(VLOOKUP($A7,PC!$B$3:$K$62,7,FALSE),"")</f>
        <v>7055</v>
      </c>
      <c r="Y7" s="145">
        <v>7055</v>
      </c>
      <c r="Z7" s="145">
        <f>IFERROR(VLOOKUP($A7,PC!$B$3:$K$62,8,FALSE),"")</f>
        <v>7055</v>
      </c>
      <c r="AA7" s="145">
        <f>IFERROR(VLOOKUP($A7,PC!$B$3:$K$62,9,FALSE),"")</f>
        <v>7055</v>
      </c>
      <c r="AB7" s="148" t="str">
        <f>IFERROR(VLOOKUP($A7,PC!$B$3:$K$62,10,FALSE),"")</f>
        <v>MJ/t</v>
      </c>
      <c r="AC7" s="147">
        <f>IFERROR(VLOOKUP($A7,PC!$B$3:$K$62,2,FALSE),"")</f>
        <v>5458.0098661706597</v>
      </c>
    </row>
    <row r="8" spans="1:33">
      <c r="A8" s="142" t="s">
        <v>23</v>
      </c>
      <c r="B8" s="127">
        <v>1E-4</v>
      </c>
      <c r="C8" s="120">
        <v>3.0000000000000001E-5</v>
      </c>
      <c r="D8" s="128">
        <v>3.9999999999999998E-6</v>
      </c>
      <c r="E8" s="122"/>
      <c r="G8" s="123"/>
      <c r="H8" s="122"/>
      <c r="J8" s="123"/>
      <c r="K8" s="122"/>
      <c r="M8" s="123"/>
      <c r="N8" s="122"/>
      <c r="P8" s="123"/>
      <c r="Q8" s="122"/>
      <c r="S8" s="123"/>
      <c r="T8" s="147">
        <f>IFERROR(VLOOKUP($A8,PC!$B$3:$K$62,3,FALSE),"")</f>
        <v>7056</v>
      </c>
      <c r="U8" s="145">
        <f>IFERROR(VLOOKUP($A8,PC!$B$3:$K$62,4,FALSE),"")</f>
        <v>7056</v>
      </c>
      <c r="V8" s="145">
        <f>IFERROR(VLOOKUP($A8,PC!$B$3:$K$62,5,FALSE),"")</f>
        <v>7056</v>
      </c>
      <c r="W8" s="145">
        <f>IFERROR(VLOOKUP($A8,PC!$B$3:$K$62,6,FALSE),"")</f>
        <v>7056</v>
      </c>
      <c r="X8" s="145">
        <f>IFERROR(VLOOKUP($A8,PC!$B$3:$K$62,7,FALSE),"")</f>
        <v>7056</v>
      </c>
      <c r="Y8" s="145">
        <f>IFERROR(VLOOKUP($A8,PC!$B$3:$K$62,7,FALSE),"")</f>
        <v>7056</v>
      </c>
      <c r="Z8" s="145">
        <f>IFERROR(VLOOKUP($A8,PC!$B$3:$K$62,8,FALSE),"")</f>
        <v>7056</v>
      </c>
      <c r="AA8" s="145">
        <f>IFERROR(VLOOKUP($A8,PC!$B$3:$K$62,9,FALSE),"")</f>
        <v>7056</v>
      </c>
      <c r="AB8" s="148" t="str">
        <f>IFERROR(VLOOKUP($A8,PC!$B$3:$K$62,10,FALSE),"")</f>
        <v>MJ/t</v>
      </c>
      <c r="AC8" s="147">
        <f>IFERROR(VLOOKUP($A8,PC!$B$3:$K$62,2,FALSE),"")</f>
        <v>5457.0627882830731</v>
      </c>
    </row>
    <row r="9" spans="1:33">
      <c r="A9" s="142" t="s">
        <v>24</v>
      </c>
      <c r="B9" s="127">
        <v>9.1700000000000006E-5</v>
      </c>
      <c r="C9" s="120">
        <v>3.0000000000000001E-5</v>
      </c>
      <c r="D9" s="128">
        <v>3.9999999999999998E-6</v>
      </c>
      <c r="E9" s="122"/>
      <c r="G9" s="123"/>
      <c r="H9" s="122"/>
      <c r="J9" s="123"/>
      <c r="K9" s="122"/>
      <c r="M9" s="123"/>
      <c r="N9" s="122"/>
      <c r="P9" s="123"/>
      <c r="Q9" s="122"/>
      <c r="S9" s="123"/>
      <c r="T9" s="147" t="str">
        <f>IFERROR(VLOOKUP($A9,PC!$B$3:$K$62,3,FALSE),"")</f>
        <v/>
      </c>
      <c r="U9" s="145" t="str">
        <f>IFERROR(VLOOKUP($A9,PC!$B$3:$K$62,4,FALSE),"")</f>
        <v/>
      </c>
      <c r="V9" s="145" t="str">
        <f>IFERROR(VLOOKUP($A9,PC!$B$3:$K$62,5,FALSE),"")</f>
        <v/>
      </c>
      <c r="W9" s="145" t="str">
        <f>IFERROR(VLOOKUP($A9,PC!$B$3:$K$62,6,FALSE),"")</f>
        <v/>
      </c>
      <c r="X9" s="145" t="str">
        <f>IFERROR(VLOOKUP($A9,PC!$B$3:$K$62,7,FALSE),"")</f>
        <v/>
      </c>
      <c r="Z9" s="145" t="str">
        <f>IFERROR(VLOOKUP($A9,PC!$B$3:$K$62,8,FALSE),"")</f>
        <v/>
      </c>
      <c r="AA9" s="145" t="str">
        <f>IFERROR(VLOOKUP($A9,PC!$B$3:$K$62,9,FALSE),"")</f>
        <v/>
      </c>
      <c r="AB9" s="148" t="str">
        <f>IFERROR(VLOOKUP($A9,PC!$B$3:$K$62,10,FALSE),"")</f>
        <v/>
      </c>
      <c r="AC9" s="147" t="str">
        <f>IFERROR(VLOOKUP($A9,PC!$B$3:$K$62,2,FALSE),"")</f>
        <v/>
      </c>
    </row>
    <row r="10" spans="1:33">
      <c r="A10" s="142" t="s">
        <v>25</v>
      </c>
      <c r="B10" s="127">
        <v>7.9599999999999997E-5</v>
      </c>
      <c r="C10" s="120">
        <v>3.0000000000000001E-6</v>
      </c>
      <c r="D10" s="128">
        <v>5.9999999999999997E-7</v>
      </c>
      <c r="E10" s="122"/>
      <c r="G10" s="123"/>
      <c r="H10" s="122"/>
      <c r="J10" s="123"/>
      <c r="K10" s="122"/>
      <c r="M10" s="123"/>
      <c r="N10" s="122"/>
      <c r="P10" s="123"/>
      <c r="Q10" s="122"/>
      <c r="S10" s="123"/>
      <c r="T10" s="147" t="str">
        <f>IFERROR(VLOOKUP($A10,PC!$B$3:$K$62,3,FALSE),"")</f>
        <v/>
      </c>
      <c r="U10" s="145" t="str">
        <f>IFERROR(VLOOKUP($A10,PC!$B$3:$K$62,4,FALSE),"")</f>
        <v/>
      </c>
      <c r="V10" s="145" t="str">
        <f>IFERROR(VLOOKUP($A10,PC!$B$3:$K$62,5,FALSE),"")</f>
        <v/>
      </c>
      <c r="W10" s="145" t="str">
        <f>IFERROR(VLOOKUP($A10,PC!$B$3:$K$62,6,FALSE),"")</f>
        <v/>
      </c>
      <c r="X10" s="145" t="str">
        <f>IFERROR(VLOOKUP($A10,PC!$B$3:$K$62,7,FALSE),"")</f>
        <v/>
      </c>
      <c r="Z10" s="145" t="str">
        <f>IFERROR(VLOOKUP($A10,PC!$B$3:$K$62,8,FALSE),"")</f>
        <v/>
      </c>
      <c r="AA10" s="145" t="str">
        <f>IFERROR(VLOOKUP($A10,PC!$B$3:$K$62,9,FALSE),"")</f>
        <v/>
      </c>
      <c r="AB10" s="148" t="str">
        <f>IFERROR(VLOOKUP($A10,PC!$B$3:$K$62,10,FALSE),"")</f>
        <v/>
      </c>
      <c r="AC10" s="147" t="str">
        <f>IFERROR(VLOOKUP($A10,PC!$B$3:$K$62,2,FALSE),"")</f>
        <v/>
      </c>
    </row>
    <row r="11" spans="1:33">
      <c r="A11" s="142" t="s">
        <v>26</v>
      </c>
      <c r="B11" s="127">
        <v>7.08E-5</v>
      </c>
      <c r="C11" s="120">
        <v>3.0000000000000001E-6</v>
      </c>
      <c r="D11" s="128">
        <v>5.9999999999999997E-7</v>
      </c>
      <c r="E11" s="122"/>
      <c r="G11" s="123"/>
      <c r="H11" s="122"/>
      <c r="J11" s="123"/>
      <c r="K11" s="122"/>
      <c r="M11" s="123"/>
      <c r="N11" s="122"/>
      <c r="P11" s="123"/>
      <c r="Q11" s="122"/>
      <c r="S11" s="123"/>
      <c r="T11" s="147">
        <f>IFERROR(VLOOKUP($A11,PC!$B$3:$K$62,3,FALSE),"")</f>
        <v>18.837</v>
      </c>
      <c r="U11" s="145">
        <f>IFERROR(VLOOKUP($A11,PC!$B$3:$K$62,4,FALSE),"")</f>
        <v>18.837</v>
      </c>
      <c r="V11" s="145">
        <f>IFERROR(VLOOKUP($A11,PC!$B$3:$K$62,5,FALSE),"")</f>
        <v>18.837</v>
      </c>
      <c r="W11" s="145">
        <f>IFERROR(VLOOKUP($A11,PC!$B$3:$K$62,6,FALSE),"")</f>
        <v>18.837</v>
      </c>
      <c r="X11" s="145">
        <f>IFERROR(VLOOKUP($A11,PC!$B$3:$K$62,7,FALSE),"")</f>
        <v>18.837</v>
      </c>
      <c r="Y11" s="145">
        <f>IFERROR(VLOOKUP($A11,PC!$B$3:$K$62,7,FALSE),"")</f>
        <v>18.837</v>
      </c>
      <c r="Z11" s="145">
        <f>IFERROR(VLOOKUP($A11,PC!$B$3:$K$62,8,FALSE),"")</f>
        <v>18.837</v>
      </c>
      <c r="AA11" s="145">
        <f>IFERROR(VLOOKUP($A11,PC!$B$3:$K$62,9,FALSE),"")</f>
        <v>18.837</v>
      </c>
      <c r="AB11" s="148" t="str">
        <f>IFERROR(VLOOKUP($A11,PC!$B$3:$K$62,10,FALSE),"")</f>
        <v>MJ/m3</v>
      </c>
      <c r="AC11" s="147" t="str">
        <f>IFERROR(VLOOKUP($A11,PC!$B$3:$K$62,2,FALSE),"")</f>
        <v>N/A</v>
      </c>
    </row>
    <row r="12" spans="1:33">
      <c r="A12" s="142" t="s">
        <v>101</v>
      </c>
      <c r="B12" s="127">
        <v>5.4599999999999999E-5</v>
      </c>
      <c r="C12" s="120">
        <v>9.9999999999999995E-7</v>
      </c>
      <c r="D12" s="128">
        <v>9.9999999999999995E-8</v>
      </c>
      <c r="E12" s="122"/>
      <c r="G12" s="123"/>
      <c r="H12" s="122"/>
      <c r="J12" s="123"/>
      <c r="K12" s="122"/>
      <c r="M12" s="123"/>
      <c r="N12" s="122"/>
      <c r="P12" s="123"/>
      <c r="Q12" s="122"/>
      <c r="S12" s="123"/>
      <c r="T12" s="147">
        <f>IFERROR(VLOOKUP($A12,PC!$B$3:$K$62,3,FALSE),"")</f>
        <v>19.93</v>
      </c>
      <c r="U12" s="145">
        <f>IFERROR(VLOOKUP($A12,PC!$B$3:$K$62,4,FALSE),"")</f>
        <v>19.93</v>
      </c>
      <c r="V12" s="145">
        <f>IFERROR(VLOOKUP($A12,PC!$B$3:$K$62,5,FALSE),"")</f>
        <v>19.93</v>
      </c>
      <c r="W12" s="145">
        <f>IFERROR(VLOOKUP($A12,PC!$B$3:$K$62,6,FALSE),"")</f>
        <v>19.93</v>
      </c>
      <c r="X12" s="145">
        <f>IFERROR(VLOOKUP($A12,PC!$B$3:$K$62,7,FALSE),"")</f>
        <v>19.93</v>
      </c>
      <c r="Y12" s="145">
        <v>20</v>
      </c>
      <c r="Z12" s="145">
        <f>IFERROR(VLOOKUP($A12,PC!$B$3:$K$62,8,FALSE),"")</f>
        <v>20</v>
      </c>
      <c r="AA12" s="145">
        <f>IFERROR(VLOOKUP($A12,PC!$B$3:$K$62,9,FALSE),"")</f>
        <v>19.93</v>
      </c>
      <c r="AB12" s="148" t="str">
        <f>IFERROR(VLOOKUP($A12,PC!$B$3:$K$62,10,FALSE),"")</f>
        <v>MJ/m3</v>
      </c>
      <c r="AC12" s="147" t="str">
        <f>IFERROR(VLOOKUP($A12,PC!$B$3:$K$62,2,FALSE),"")</f>
        <v>N/A</v>
      </c>
    </row>
    <row r="13" spans="1:33">
      <c r="A13" s="142" t="s">
        <v>27</v>
      </c>
      <c r="B13" s="127">
        <v>7.08E-5</v>
      </c>
      <c r="C13" s="120">
        <v>3.0000000000000001E-6</v>
      </c>
      <c r="D13" s="128">
        <v>5.9999999999999997E-7</v>
      </c>
      <c r="E13" s="122"/>
      <c r="G13" s="123"/>
      <c r="H13" s="122"/>
      <c r="J13" s="123"/>
      <c r="K13" s="122"/>
      <c r="M13" s="123"/>
      <c r="N13" s="122"/>
      <c r="P13" s="123"/>
      <c r="Q13" s="122"/>
      <c r="S13" s="123"/>
      <c r="T13" s="147" t="str">
        <f>IFERROR(VLOOKUP($A13,PC!$B$3:$K$62,3,FALSE),"")</f>
        <v/>
      </c>
      <c r="U13" s="145" t="str">
        <f>IFERROR(VLOOKUP($A13,PC!$B$3:$K$62,4,FALSE),"")</f>
        <v/>
      </c>
      <c r="V13" s="145" t="str">
        <f>IFERROR(VLOOKUP($A13,PC!$B$3:$K$62,5,FALSE),"")</f>
        <v/>
      </c>
      <c r="W13" s="145" t="str">
        <f>IFERROR(VLOOKUP($A13,PC!$B$3:$K$62,6,FALSE),"")</f>
        <v/>
      </c>
      <c r="X13" s="145" t="str">
        <f>IFERROR(VLOOKUP($A13,PC!$B$3:$K$62,7,FALSE),"")</f>
        <v/>
      </c>
      <c r="Z13" s="145" t="str">
        <f>IFERROR(VLOOKUP($A13,PC!$B$3:$K$62,8,FALSE),"")</f>
        <v/>
      </c>
      <c r="AA13" s="145" t="str">
        <f>IFERROR(VLOOKUP($A13,PC!$B$3:$K$62,9,FALSE),"")</f>
        <v/>
      </c>
      <c r="AB13" s="148" t="str">
        <f>IFERROR(VLOOKUP($A13,PC!$B$3:$K$62,10,FALSE),"")</f>
        <v/>
      </c>
      <c r="AC13" s="147" t="str">
        <f>IFERROR(VLOOKUP($A13,PC!$B$3:$K$62,2,FALSE),"")</f>
        <v/>
      </c>
    </row>
    <row r="14" spans="1:33">
      <c r="A14" s="142" t="s">
        <v>28</v>
      </c>
      <c r="B14" s="127">
        <v>1E-4</v>
      </c>
      <c r="C14" s="120">
        <v>3.0000000000000001E-5</v>
      </c>
      <c r="D14" s="128">
        <v>3.9999999999999998E-6</v>
      </c>
      <c r="E14" s="122"/>
      <c r="G14" s="123"/>
      <c r="H14" s="122"/>
      <c r="J14" s="123"/>
      <c r="K14" s="122"/>
      <c r="M14" s="123"/>
      <c r="N14" s="122"/>
      <c r="P14" s="123"/>
      <c r="Q14" s="122"/>
      <c r="S14" s="123"/>
      <c r="T14" s="147">
        <f>IFERROR(VLOOKUP($A14,PC!$B$3:$K$62,3,FALSE),"")</f>
        <v>14651</v>
      </c>
      <c r="U14" s="145">
        <f>IFERROR(VLOOKUP($A14,PC!$B$3:$K$62,4,FALSE),"")</f>
        <v>14651</v>
      </c>
      <c r="V14" s="145">
        <f>IFERROR(VLOOKUP($A14,PC!$B$3:$K$62,5,FALSE),"")</f>
        <v>14651</v>
      </c>
      <c r="W14" s="145">
        <f>IFERROR(VLOOKUP($A14,PC!$B$3:$K$62,6,FALSE),"")</f>
        <v>14651</v>
      </c>
      <c r="X14" s="145">
        <f>IFERROR(VLOOKUP($A14,PC!$B$3:$K$62,7,FALSE),"")</f>
        <v>14651</v>
      </c>
      <c r="Y14" s="145">
        <f>IFERROR(VLOOKUP($A14,PC!$B$3:$K$62,7,FALSE),"")</f>
        <v>14651</v>
      </c>
      <c r="Z14" s="145">
        <f>IFERROR(VLOOKUP($A14,PC!$B$3:$K$62,8,FALSE),"")</f>
        <v>14651</v>
      </c>
      <c r="AA14" s="145">
        <f>IFERROR(VLOOKUP($A14,PC!$B$3:$K$62,9,FALSE),"")</f>
        <v>14651</v>
      </c>
      <c r="AB14" s="148" t="str">
        <f>IFERROR(VLOOKUP($A14,PC!$B$3:$K$62,10,FALSE),"")</f>
        <v>MJ/t</v>
      </c>
      <c r="AC14" s="147">
        <f>IFERROR(VLOOKUP($A14,PC!$B$3:$K$62,2,FALSE),"")</f>
        <v>2629.8492995672823</v>
      </c>
    </row>
    <row r="15" spans="1:33">
      <c r="A15" s="142" t="s">
        <v>29</v>
      </c>
      <c r="B15" s="127">
        <v>9.8300000000000004E-5</v>
      </c>
      <c r="C15" s="120">
        <v>9.9999999999999995E-7</v>
      </c>
      <c r="D15" s="128">
        <v>1.5E-6</v>
      </c>
      <c r="E15" s="122"/>
      <c r="G15" s="123"/>
      <c r="H15" s="122"/>
      <c r="J15" s="123"/>
      <c r="K15" s="122"/>
      <c r="M15" s="123"/>
      <c r="N15" s="122"/>
      <c r="P15" s="123"/>
      <c r="Q15" s="122"/>
      <c r="S15" s="123"/>
      <c r="T15" s="147" t="str">
        <f>IFERROR(VLOOKUP($A15,PC!$B$3:$K$62,3,FALSE),"")</f>
        <v/>
      </c>
      <c r="U15" s="145" t="str">
        <f>IFERROR(VLOOKUP($A15,PC!$B$3:$K$62,4,FALSE),"")</f>
        <v/>
      </c>
      <c r="V15" s="145" t="str">
        <f>IFERROR(VLOOKUP($A15,PC!$B$3:$K$62,5,FALSE),"")</f>
        <v/>
      </c>
      <c r="W15" s="145" t="str">
        <f>IFERROR(VLOOKUP($A15,PC!$B$3:$K$62,6,FALSE),"")</f>
        <v/>
      </c>
      <c r="X15" s="145" t="str">
        <f>IFERROR(VLOOKUP($A15,PC!$B$3:$K$62,7,FALSE),"")</f>
        <v/>
      </c>
      <c r="Z15" s="145" t="str">
        <f>IFERROR(VLOOKUP($A15,PC!$B$3:$K$62,8,FALSE),"")</f>
        <v/>
      </c>
      <c r="AA15" s="145" t="str">
        <f>IFERROR(VLOOKUP($A15,PC!$B$3:$K$62,9,FALSE),"")</f>
        <v/>
      </c>
      <c r="AB15" s="148" t="str">
        <f>IFERROR(VLOOKUP($A15,PC!$B$3:$K$62,10,FALSE),"")</f>
        <v/>
      </c>
      <c r="AC15" s="147" t="str">
        <f>IFERROR(VLOOKUP($A15,PC!$B$3:$K$62,2,FALSE),"")</f>
        <v/>
      </c>
    </row>
    <row r="16" spans="1:33">
      <c r="A16" s="142" t="s">
        <v>30</v>
      </c>
      <c r="B16" s="127">
        <v>9.4599999999999996E-5</v>
      </c>
      <c r="C16" s="120">
        <v>9.9999999999999995E-7</v>
      </c>
      <c r="D16" s="128">
        <v>1.5E-6</v>
      </c>
      <c r="E16" s="122"/>
      <c r="G16" s="123"/>
      <c r="H16" s="122"/>
      <c r="J16" s="123"/>
      <c r="K16" s="122"/>
      <c r="M16" s="123"/>
      <c r="N16" s="122"/>
      <c r="P16" s="123"/>
      <c r="Q16" s="122"/>
      <c r="S16" s="123"/>
      <c r="T16" s="147" t="str">
        <f>IFERROR(VLOOKUP($A16,PC!$B$3:$K$62,3,FALSE),"")</f>
        <v/>
      </c>
      <c r="U16" s="145" t="str">
        <f>IFERROR(VLOOKUP($A16,PC!$B$3:$K$62,4,FALSE),"")</f>
        <v/>
      </c>
      <c r="V16" s="145" t="str">
        <f>IFERROR(VLOOKUP($A16,PC!$B$3:$K$62,5,FALSE),"")</f>
        <v/>
      </c>
      <c r="W16" s="145" t="str">
        <f>IFERROR(VLOOKUP($A16,PC!$B$3:$K$62,6,FALSE),"")</f>
        <v/>
      </c>
      <c r="X16" s="145" t="str">
        <f>IFERROR(VLOOKUP($A16,PC!$B$3:$K$62,7,FALSE),"")</f>
        <v/>
      </c>
      <c r="Z16" s="145" t="str">
        <f>IFERROR(VLOOKUP($A16,PC!$B$3:$K$62,8,FALSE),"")</f>
        <v/>
      </c>
      <c r="AA16" s="145" t="str">
        <f>IFERROR(VLOOKUP($A16,PC!$B$3:$K$62,9,FALSE),"")</f>
        <v/>
      </c>
      <c r="AB16" s="148" t="str">
        <f>IFERROR(VLOOKUP($A16,PC!$B$3:$K$62,10,FALSE),"")</f>
        <v/>
      </c>
      <c r="AC16" s="147" t="str">
        <f>IFERROR(VLOOKUP($A16,PC!$B$3:$K$62,2,FALSE),"")</f>
        <v/>
      </c>
    </row>
    <row r="17" spans="1:29">
      <c r="A17" s="142" t="s">
        <v>31</v>
      </c>
      <c r="B17" s="127">
        <v>9.6100000000000005E-5</v>
      </c>
      <c r="C17" s="120">
        <v>9.9999999999999995E-7</v>
      </c>
      <c r="D17" s="128">
        <v>1.5E-6</v>
      </c>
      <c r="E17" s="122"/>
      <c r="G17" s="123"/>
      <c r="H17" s="122"/>
      <c r="J17" s="123"/>
      <c r="K17" s="122"/>
      <c r="M17" s="123"/>
      <c r="N17" s="122"/>
      <c r="P17" s="123"/>
      <c r="Q17" s="122"/>
      <c r="S17" s="123"/>
      <c r="T17" s="147" t="str">
        <f>IFERROR(VLOOKUP($A17,PC!$B$3:$K$62,3,FALSE),"")</f>
        <v/>
      </c>
      <c r="U17" s="145" t="str">
        <f>IFERROR(VLOOKUP($A17,PC!$B$3:$K$62,4,FALSE),"")</f>
        <v/>
      </c>
      <c r="V17" s="145" t="str">
        <f>IFERROR(VLOOKUP($A17,PC!$B$3:$K$62,5,FALSE),"")</f>
        <v/>
      </c>
      <c r="W17" s="145" t="str">
        <f>IFERROR(VLOOKUP($A17,PC!$B$3:$K$62,6,FALSE),"")</f>
        <v/>
      </c>
      <c r="X17" s="145" t="str">
        <f>IFERROR(VLOOKUP($A17,PC!$B$3:$K$62,7,FALSE),"")</f>
        <v/>
      </c>
      <c r="Z17" s="145" t="str">
        <f>IFERROR(VLOOKUP($A17,PC!$B$3:$K$62,8,FALSE),"")</f>
        <v/>
      </c>
      <c r="AA17" s="145" t="str">
        <f>IFERROR(VLOOKUP($A17,PC!$B$3:$K$62,9,FALSE),"")</f>
        <v/>
      </c>
      <c r="AB17" s="148" t="str">
        <f>IFERROR(VLOOKUP($A17,PC!$B$3:$K$62,10,FALSE),"")</f>
        <v/>
      </c>
      <c r="AC17" s="147" t="str">
        <f>IFERROR(VLOOKUP($A17,PC!$B$3:$K$62,2,FALSE),"")</f>
        <v/>
      </c>
    </row>
    <row r="18" spans="1:29">
      <c r="A18" s="142" t="s">
        <v>32</v>
      </c>
      <c r="B18" s="127">
        <v>9.4599999999999996E-5</v>
      </c>
      <c r="C18" s="120">
        <v>9.9999999999999995E-7</v>
      </c>
      <c r="D18" s="128">
        <v>1.5E-6</v>
      </c>
      <c r="E18" s="122"/>
      <c r="G18" s="123"/>
      <c r="H18" s="122"/>
      <c r="J18" s="123"/>
      <c r="K18" s="122"/>
      <c r="M18" s="123"/>
      <c r="N18" s="122"/>
      <c r="P18" s="123"/>
      <c r="Q18" s="122"/>
      <c r="S18" s="123"/>
      <c r="T18" s="147">
        <f>IFERROR(VLOOKUP($A18,PC!$B$3:$K$62,3,FALSE),"")</f>
        <v>28954</v>
      </c>
      <c r="U18" s="145">
        <f>IFERROR(VLOOKUP($A18,PC!$B$3:$K$62,4,FALSE),"")</f>
        <v>28954</v>
      </c>
      <c r="V18" s="145">
        <f>IFERROR(VLOOKUP($A18,PC!$B$3:$K$62,5,FALSE),"")</f>
        <v>28954</v>
      </c>
      <c r="W18" s="145">
        <f>IFERROR(VLOOKUP($A18,PC!$B$3:$K$62,6,FALSE),"")</f>
        <v>28954</v>
      </c>
      <c r="X18" s="145">
        <f>IFERROR(VLOOKUP($A18,PC!$B$3:$K$62,7,FALSE),"")</f>
        <v>25265</v>
      </c>
      <c r="Y18" s="145">
        <v>28954</v>
      </c>
      <c r="Z18" s="145">
        <f>IFERROR(VLOOKUP($A18,PC!$B$3:$K$62,8,FALSE),"")</f>
        <v>28954</v>
      </c>
      <c r="AA18" s="145">
        <f>IFERROR(VLOOKUP($A18,PC!$B$3:$K$62,9,FALSE),"")</f>
        <v>28954.080000000002</v>
      </c>
      <c r="AB18" s="148" t="str">
        <f>IFERROR(VLOOKUP($A18,PC!$B$3:$K$62,10,FALSE),"")</f>
        <v>MJ/t</v>
      </c>
      <c r="AC18" s="147">
        <f>IFERROR(VLOOKUP($A18,PC!$B$3:$K$62,2,FALSE),"")</f>
        <v>1329.9102589650217</v>
      </c>
    </row>
    <row r="19" spans="1:29">
      <c r="A19" s="142" t="s">
        <v>33</v>
      </c>
      <c r="B19" s="127">
        <v>9.4599999999999996E-5</v>
      </c>
      <c r="C19" s="120">
        <v>9.9999999999999995E-7</v>
      </c>
      <c r="D19" s="128">
        <v>1.5E-6</v>
      </c>
      <c r="E19" s="122"/>
      <c r="G19" s="123"/>
      <c r="H19" s="122"/>
      <c r="J19" s="123"/>
      <c r="K19" s="122"/>
      <c r="M19" s="123"/>
      <c r="N19" s="122"/>
      <c r="P19" s="123"/>
      <c r="Q19" s="122"/>
      <c r="S19" s="123"/>
      <c r="T19" s="147">
        <f>IFERROR(VLOOKUP($A19,PC!$B$3:$K$62,3,FALSE),"")</f>
        <v>29335</v>
      </c>
      <c r="U19" s="145">
        <f>IFERROR(VLOOKUP($A19,PC!$B$3:$K$62,4,FALSE),"")</f>
        <v>29335</v>
      </c>
      <c r="V19" s="145">
        <f>IFERROR(VLOOKUP($A19,PC!$B$3:$K$62,5,FALSE),"")</f>
        <v>29335</v>
      </c>
      <c r="W19" s="145">
        <f>IFERROR(VLOOKUP($A19,PC!$B$3:$K$62,6,FALSE),"")</f>
        <v>29335</v>
      </c>
      <c r="X19" s="145">
        <f>IFERROR(VLOOKUP($A19,PC!$B$3:$K$62,7,FALSE),"")</f>
        <v>19432</v>
      </c>
      <c r="Y19" s="145">
        <v>29335</v>
      </c>
      <c r="Z19" s="145">
        <f>IFERROR(VLOOKUP($A19,PC!$B$3:$K$62,8,FALSE),"")</f>
        <v>29335</v>
      </c>
      <c r="AA19" s="145">
        <f>IFERROR(VLOOKUP($A19,PC!$B$3:$K$62,9,FALSE),"")</f>
        <v>29335</v>
      </c>
      <c r="AB19" s="148" t="str">
        <f>IFERROR(VLOOKUP($A19,PC!$B$3:$K$62,10,FALSE),"")</f>
        <v>MJ/t</v>
      </c>
      <c r="AC19" s="147">
        <f>IFERROR(VLOOKUP($A19,PC!$B$3:$K$62,2,FALSE),"")</f>
        <v>1312.6469874522759</v>
      </c>
    </row>
    <row r="20" spans="1:29">
      <c r="A20" s="142" t="s">
        <v>34</v>
      </c>
      <c r="B20" s="127">
        <v>9.4599999999999996E-5</v>
      </c>
      <c r="C20" s="120">
        <v>9.9999999999999995E-7</v>
      </c>
      <c r="D20" s="128">
        <v>1.5E-6</v>
      </c>
      <c r="E20" s="122"/>
      <c r="G20" s="123"/>
      <c r="H20" s="122"/>
      <c r="J20" s="123"/>
      <c r="K20" s="122"/>
      <c r="M20" s="123"/>
      <c r="N20" s="122"/>
      <c r="P20" s="123"/>
      <c r="Q20" s="122"/>
      <c r="S20" s="123"/>
      <c r="T20" s="147">
        <f>IFERROR(VLOOKUP($A20,PC!$B$3:$K$62,3,FALSE),"")</f>
        <v>22543</v>
      </c>
      <c r="U20" s="145">
        <f>IFERROR(VLOOKUP($A20,PC!$B$3:$K$62,4,FALSE),"")</f>
        <v>22543</v>
      </c>
      <c r="V20" s="145">
        <f>IFERROR(VLOOKUP($A20,PC!$B$3:$K$62,5,FALSE),"")</f>
        <v>22543</v>
      </c>
      <c r="W20" s="145">
        <f>IFERROR(VLOOKUP($A20,PC!$B$3:$K$62,6,FALSE),"")</f>
        <v>22543</v>
      </c>
      <c r="X20" s="145">
        <f>IFERROR(VLOOKUP($A20,PC!$B$3:$K$62,7,FALSE),"")</f>
        <v>29335</v>
      </c>
      <c r="Y20" s="145">
        <v>22543</v>
      </c>
      <c r="Z20" s="145">
        <f>IFERROR(VLOOKUP($A20,PC!$B$3:$K$62,8,FALSE),"")</f>
        <v>22543</v>
      </c>
      <c r="AA20" s="145">
        <f>IFERROR(VLOOKUP($A20,PC!$B$3:$K$62,9,FALSE),"")</f>
        <v>22542.5</v>
      </c>
      <c r="AB20" s="148" t="str">
        <f>IFERROR(VLOOKUP($A20,PC!$B$3:$K$62,10,FALSE),"")</f>
        <v>MJ/t</v>
      </c>
      <c r="AC20" s="147">
        <f>IFERROR(VLOOKUP($A20,PC!$B$3:$K$62,2,FALSE),"")</f>
        <v>1708.1200797803192</v>
      </c>
    </row>
    <row r="21" spans="1:29">
      <c r="A21" s="142" t="s">
        <v>35</v>
      </c>
      <c r="B21" s="127">
        <v>9.4599999999999996E-5</v>
      </c>
      <c r="C21" s="120">
        <v>9.9999999999999995E-7</v>
      </c>
      <c r="D21" s="128">
        <v>1.5E-6</v>
      </c>
      <c r="E21" s="122"/>
      <c r="G21" s="123"/>
      <c r="H21" s="122"/>
      <c r="J21" s="123"/>
      <c r="K21" s="122"/>
      <c r="M21" s="123"/>
      <c r="N21" s="122"/>
      <c r="P21" s="123"/>
      <c r="Q21" s="122"/>
      <c r="S21" s="123"/>
      <c r="T21" s="147">
        <f>IFERROR(VLOOKUP($A21,PC!$B$3:$K$62,3,FALSE),"")</f>
        <v>19432</v>
      </c>
      <c r="U21" s="145">
        <f>IFERROR(VLOOKUP($A21,PC!$B$3:$K$62,4,FALSE),"")</f>
        <v>19432</v>
      </c>
      <c r="V21" s="145">
        <f>IFERROR(VLOOKUP($A21,PC!$B$3:$K$62,5,FALSE),"")</f>
        <v>19432</v>
      </c>
      <c r="W21" s="145">
        <f>IFERROR(VLOOKUP($A21,PC!$B$3:$K$62,6,FALSE),"")</f>
        <v>19432</v>
      </c>
      <c r="X21" s="145">
        <f>IFERROR(VLOOKUP($A21,PC!$B$3:$K$62,7,FALSE),"")</f>
        <v>19432</v>
      </c>
      <c r="Y21" s="145">
        <v>19432</v>
      </c>
      <c r="Z21" s="145">
        <f>IFERROR(VLOOKUP($A21,PC!$B$3:$K$62,8,FALSE),"")</f>
        <v>19432</v>
      </c>
      <c r="AA21" s="145">
        <f>IFERROR(VLOOKUP($A21,PC!$B$3:$K$62,9,FALSE),"")</f>
        <v>19431.95</v>
      </c>
      <c r="AB21" s="148" t="str">
        <f>IFERROR(VLOOKUP($A21,PC!$B$3:$K$62,10,FALSE),"")</f>
        <v>MJ/t</v>
      </c>
      <c r="AC21" s="147">
        <f>IFERROR(VLOOKUP($A21,PC!$B$3:$K$62,2,FALSE),"")</f>
        <v>1981.604413778731</v>
      </c>
    </row>
    <row r="22" spans="1:29">
      <c r="A22" s="142" t="s">
        <v>36</v>
      </c>
      <c r="B22" s="127">
        <v>1.12E-4</v>
      </c>
      <c r="C22" s="120">
        <v>2.0000000000000001E-4</v>
      </c>
      <c r="D22" s="128">
        <v>3.9999999999999998E-6</v>
      </c>
      <c r="E22" s="122"/>
      <c r="G22" s="123"/>
      <c r="H22" s="122"/>
      <c r="J22" s="123"/>
      <c r="K22" s="122"/>
      <c r="M22" s="123"/>
      <c r="N22" s="122"/>
      <c r="P22" s="123"/>
      <c r="Q22" s="122"/>
      <c r="S22" s="123"/>
      <c r="T22" s="147">
        <f>IFERROR(VLOOKUP($A22,PC!$B$3:$K$62,3,FALSE),"")</f>
        <v>29500</v>
      </c>
      <c r="U22" s="145">
        <f>IFERROR(VLOOKUP($A22,PC!$B$3:$K$62,4,FALSE),"")</f>
        <v>29500</v>
      </c>
      <c r="V22" s="145">
        <f>IFERROR(VLOOKUP($A22,PC!$B$3:$K$62,5,FALSE),"")</f>
        <v>29500</v>
      </c>
      <c r="W22" s="145">
        <f>IFERROR(VLOOKUP($A22,PC!$B$3:$K$62,6,FALSE),"")</f>
        <v>29500</v>
      </c>
      <c r="X22" s="145">
        <f>IFERROR(VLOOKUP($A22,PC!$B$3:$K$62,7,FALSE),"")</f>
        <v>29500</v>
      </c>
      <c r="Y22" s="145">
        <f>IFERROR(VLOOKUP($A22,PC!$B$3:$K$62,7,FALSE),"")</f>
        <v>29500</v>
      </c>
      <c r="Z22" s="145">
        <f>IFERROR(VLOOKUP($A22,PC!$B$3:$K$62,8,FALSE),"")</f>
        <v>29500</v>
      </c>
      <c r="AA22" s="145">
        <f>IFERROR(VLOOKUP($A22,PC!$B$3:$K$62,9,FALSE),"")</f>
        <v>29500</v>
      </c>
      <c r="AB22" s="148" t="str">
        <f>IFERROR(VLOOKUP($A22,PC!$B$3:$K$62,10,FALSE),"")</f>
        <v>MJ/t</v>
      </c>
      <c r="AC22" s="147">
        <f>IFERROR(VLOOKUP($A22,PC!$B$3:$K$62,2,FALSE),"")</f>
        <v>1305.2920019455601</v>
      </c>
    </row>
    <row r="23" spans="1:29">
      <c r="A23" s="142" t="s">
        <v>37</v>
      </c>
      <c r="B23" s="127">
        <v>1E-4</v>
      </c>
      <c r="C23" s="120">
        <v>3.0000000000000001E-5</v>
      </c>
      <c r="D23" s="128">
        <v>3.9999999999999998E-6</v>
      </c>
      <c r="E23" s="122"/>
      <c r="G23" s="123"/>
      <c r="H23" s="122"/>
      <c r="J23" s="123"/>
      <c r="K23" s="122"/>
      <c r="M23" s="123"/>
      <c r="N23" s="122"/>
      <c r="P23" s="123"/>
      <c r="Q23" s="122"/>
      <c r="S23" s="123"/>
      <c r="T23" s="147" t="str">
        <f>IFERROR(VLOOKUP($A23,PC!$B$3:$K$62,3,FALSE),"")</f>
        <v/>
      </c>
      <c r="U23" s="145" t="str">
        <f>IFERROR(VLOOKUP($A23,PC!$B$3:$K$62,4,FALSE),"")</f>
        <v/>
      </c>
      <c r="V23" s="145" t="str">
        <f>IFERROR(VLOOKUP($A23,PC!$B$3:$K$62,5,FALSE),"")</f>
        <v/>
      </c>
      <c r="W23" s="145" t="str">
        <f>IFERROR(VLOOKUP($A23,PC!$B$3:$K$62,6,FALSE),"")</f>
        <v/>
      </c>
      <c r="X23" s="145" t="str">
        <f>IFERROR(VLOOKUP($A23,PC!$B$3:$K$62,7,FALSE),"")</f>
        <v/>
      </c>
      <c r="Z23" s="145" t="str">
        <f>IFERROR(VLOOKUP($A23,PC!$B$3:$K$62,8,FALSE),"")</f>
        <v/>
      </c>
      <c r="AA23" s="145" t="str">
        <f>IFERROR(VLOOKUP($A23,PC!$B$3:$K$62,9,FALSE),"")</f>
        <v/>
      </c>
      <c r="AB23" s="148" t="str">
        <f>IFERROR(VLOOKUP($A23,PC!$B$3:$K$62,10,FALSE),"")</f>
        <v/>
      </c>
      <c r="AC23" s="147" t="str">
        <f>IFERROR(VLOOKUP($A23,PC!$B$3:$K$62,2,FALSE),"")</f>
        <v/>
      </c>
    </row>
    <row r="24" spans="1:29">
      <c r="A24" s="142" t="s">
        <v>14</v>
      </c>
      <c r="B24" s="127">
        <v>7.7399999999999998E-5</v>
      </c>
      <c r="C24" s="120">
        <v>3.0000000000000001E-6</v>
      </c>
      <c r="D24" s="128">
        <v>5.9999999999999997E-7</v>
      </c>
      <c r="E24" s="122"/>
      <c r="G24" s="123"/>
      <c r="H24" s="122"/>
      <c r="J24" s="123"/>
      <c r="K24" s="122">
        <v>7.7399999999999998E-5</v>
      </c>
      <c r="L24" s="121">
        <v>6.9999999999999999E-6</v>
      </c>
      <c r="M24" s="123">
        <v>1.9999999999999999E-6</v>
      </c>
      <c r="N24" s="122"/>
      <c r="P24" s="123"/>
      <c r="Q24" s="122"/>
      <c r="S24" s="123"/>
      <c r="T24" s="147">
        <f>IFERROR(VLOOKUP($A24,PC!$B$3:$K$62,3,FALSE),"")</f>
        <v>6565</v>
      </c>
      <c r="U24" s="145">
        <f>IFERROR(VLOOKUP($A24,PC!$B$3:$K$62,4,FALSE),"")</f>
        <v>6565</v>
      </c>
      <c r="V24" s="145">
        <f>IFERROR(VLOOKUP($A24,PC!$B$3:$K$62,5,FALSE),"")</f>
        <v>6397</v>
      </c>
      <c r="W24" s="145">
        <f>IFERROR(VLOOKUP($A24,PC!$B$3:$K$62,6,FALSE),"")</f>
        <v>6477</v>
      </c>
      <c r="X24" s="145">
        <f>IFERROR(VLOOKUP($A24,PC!$B$3:$K$62,7,FALSE),"")</f>
        <v>6477</v>
      </c>
      <c r="Y24" s="145">
        <v>6656</v>
      </c>
      <c r="Z24" s="145">
        <f>IFERROR(VLOOKUP($A24,PC!$B$3:$K$62,8,FALSE),"")</f>
        <v>6656</v>
      </c>
      <c r="AA24" s="145">
        <f>IFERROR(VLOOKUP($A24,PC!$B$3:$K$62,9,FALSE),"")</f>
        <v>6656</v>
      </c>
      <c r="AB24" s="148" t="str">
        <f>IFERROR(VLOOKUP($A24,PC!$B$3:$K$62,10,FALSE),"")</f>
        <v>MJ/bl</v>
      </c>
      <c r="AC24" s="187" t="str">
        <f>IFERROR(VLOOKUP($A24,PC!$B$3:$K$62,2,FALSE),"")</f>
        <v>N/A</v>
      </c>
    </row>
    <row r="25" spans="1:29">
      <c r="A25" s="142" t="s">
        <v>14</v>
      </c>
      <c r="B25" s="127">
        <v>7.7399999999999998E-5</v>
      </c>
      <c r="C25" s="120">
        <v>3.0000000000000001E-6</v>
      </c>
      <c r="D25" s="128">
        <v>5.9999999999999997E-7</v>
      </c>
      <c r="E25" s="122"/>
      <c r="G25" s="123"/>
      <c r="H25" s="122"/>
      <c r="J25" s="123"/>
      <c r="K25" s="122">
        <v>7.7399999999999998E-5</v>
      </c>
      <c r="L25" s="121">
        <v>6.9999999999999999E-6</v>
      </c>
      <c r="M25" s="123">
        <v>1.9999999999999999E-6</v>
      </c>
      <c r="N25" s="122"/>
      <c r="P25" s="123"/>
      <c r="Q25" s="122"/>
      <c r="S25" s="123"/>
      <c r="T25" s="147">
        <f>IFERROR(VLOOKUP($A25,PC!$B$3:$K$62,3,FALSE),"")</f>
        <v>6565</v>
      </c>
      <c r="U25" s="145">
        <f>IFERROR(VLOOKUP($A25,PC!$B$3:$K$62,4,FALSE),"")</f>
        <v>6565</v>
      </c>
      <c r="V25" s="145">
        <f>IFERROR(VLOOKUP($A25,PC!$B$3:$K$62,5,FALSE),"")</f>
        <v>6397</v>
      </c>
      <c r="W25" s="145">
        <f>IFERROR(VLOOKUP($A25,PC!$B$3:$K$62,6,FALSE),"")</f>
        <v>6477</v>
      </c>
      <c r="X25" s="145">
        <f>IFERROR(VLOOKUP($A25,PC!$B$3:$K$62,7,FALSE),"")</f>
        <v>6477</v>
      </c>
      <c r="Y25" s="145">
        <v>6656</v>
      </c>
      <c r="Z25" s="145">
        <f>IFERROR(VLOOKUP($A25,PC!$B$3:$K$62,8,FALSE),"")</f>
        <v>6656</v>
      </c>
      <c r="AA25" s="145">
        <f>IFERROR(VLOOKUP($A25,PC!$B$3:$K$62,9,FALSE),"")</f>
        <v>6656</v>
      </c>
      <c r="AB25" s="148" t="str">
        <f>IFERROR(VLOOKUP($A25,PC!$B$3:$K$62,10,FALSE),"")</f>
        <v>MJ/bl</v>
      </c>
      <c r="AC25" s="187" t="str">
        <f>IFERROR(VLOOKUP($A25,PC!$B$3:$K$62,2,FALSE),"")</f>
        <v>N/A</v>
      </c>
    </row>
    <row r="26" spans="1:29">
      <c r="A26" s="142" t="s">
        <v>38</v>
      </c>
      <c r="B26" s="127">
        <v>9.4599999999999996E-5</v>
      </c>
      <c r="C26" s="120">
        <v>9.9999999999999995E-7</v>
      </c>
      <c r="D26" s="128">
        <v>1.5E-6</v>
      </c>
      <c r="E26" s="122"/>
      <c r="G26" s="123"/>
      <c r="H26" s="122"/>
      <c r="J26" s="123"/>
      <c r="K26" s="122"/>
      <c r="M26" s="123"/>
      <c r="N26" s="122"/>
      <c r="P26" s="123"/>
      <c r="Q26" s="122"/>
      <c r="S26" s="123"/>
      <c r="T26" s="147">
        <f>IFERROR(VLOOKUP($A26,PC!$B$3:$K$62,3,FALSE),"")</f>
        <v>26521</v>
      </c>
      <c r="U26" s="145">
        <f>IFERROR(VLOOKUP($A26,PC!$B$3:$K$62,4,FALSE),"")</f>
        <v>26521</v>
      </c>
      <c r="V26" s="145">
        <f>IFERROR(VLOOKUP($A26,PC!$B$3:$K$62,5,FALSE),"")</f>
        <v>26521</v>
      </c>
      <c r="W26" s="145">
        <f>IFERROR(VLOOKUP($A26,PC!$B$3:$K$62,6,FALSE),"")</f>
        <v>26521</v>
      </c>
      <c r="X26" s="145">
        <f>IFERROR(VLOOKUP($A26,PC!$B$3:$K$62,7,FALSE),"")</f>
        <v>26521</v>
      </c>
      <c r="Y26" s="145">
        <v>26521</v>
      </c>
      <c r="Z26" s="145">
        <f>IFERROR(VLOOKUP($A26,PC!$B$3:$K$62,8,FALSE),"")</f>
        <v>26521</v>
      </c>
      <c r="AA26" s="145">
        <f>IFERROR(VLOOKUP($A26,PC!$B$3:$K$62,9,FALSE),"")</f>
        <v>26521</v>
      </c>
      <c r="AB26" s="148" t="str">
        <f>IFERROR(VLOOKUP($A26,PC!$B$3:$K$62,10,FALSE),"")</f>
        <v>MJ/t</v>
      </c>
      <c r="AC26" s="147">
        <f>IFERROR(VLOOKUP($A26,PC!$B$3:$K$62,2,FALSE),"")</f>
        <v>1451.9079822199556</v>
      </c>
    </row>
    <row r="27" spans="1:29">
      <c r="A27" s="142" t="s">
        <v>39</v>
      </c>
      <c r="B27" s="127">
        <v>9.7499999999999998E-5</v>
      </c>
      <c r="C27" s="120">
        <v>3.0000000000000001E-6</v>
      </c>
      <c r="D27" s="128">
        <v>5.9999999999999997E-7</v>
      </c>
      <c r="E27" s="122"/>
      <c r="G27" s="123"/>
      <c r="H27" s="122"/>
      <c r="J27" s="123"/>
      <c r="K27" s="122"/>
      <c r="M27" s="123"/>
      <c r="N27" s="122"/>
      <c r="P27" s="123"/>
      <c r="Q27" s="122"/>
      <c r="S27" s="123"/>
      <c r="T27" s="147">
        <f>IFERROR(VLOOKUP($A27,PC!$B$3:$K$62,3,FALSE),"")</f>
        <v>32658</v>
      </c>
      <c r="U27" s="145">
        <f>IFERROR(VLOOKUP($A27,PC!$B$3:$K$62,4,FALSE),"")</f>
        <v>32658</v>
      </c>
      <c r="V27" s="145">
        <f>IFERROR(VLOOKUP($A27,PC!$B$3:$K$62,5,FALSE),"")</f>
        <v>32658</v>
      </c>
      <c r="W27" s="145">
        <f>IFERROR(VLOOKUP($A27,PC!$B$3:$K$62,6,FALSE),"")</f>
        <v>32658</v>
      </c>
      <c r="X27" s="145">
        <f>IFERROR(VLOOKUP($A27,PC!$B$3:$K$62,7,FALSE),"")</f>
        <v>32658</v>
      </c>
      <c r="Y27" s="145">
        <v>34518</v>
      </c>
      <c r="Z27" s="145">
        <f>IFERROR(VLOOKUP($A27,PC!$B$3:$K$62,8,FALSE),"")</f>
        <v>34518</v>
      </c>
      <c r="AA27" s="145">
        <f>IFERROR(VLOOKUP($A27,PC!$B$3:$K$62,9,FALSE),"")</f>
        <v>34518</v>
      </c>
      <c r="AB27" s="148" t="str">
        <f>IFERROR(VLOOKUP($A27,PC!$B$3:$K$62,10,FALSE),"")</f>
        <v>MJ/t</v>
      </c>
      <c r="AC27" s="147">
        <f>IFERROR(VLOOKUP($A27,PC!$B$3:$K$62,2,FALSE),"")</f>
        <v>1179.0815577420694</v>
      </c>
    </row>
    <row r="28" spans="1:29">
      <c r="A28" s="142" t="s">
        <v>40</v>
      </c>
      <c r="B28" s="127">
        <v>7.1899999999999999E-5</v>
      </c>
      <c r="C28" s="120">
        <v>3.0000000000000001E-6</v>
      </c>
      <c r="D28" s="128">
        <v>5.9999999999999997E-7</v>
      </c>
      <c r="E28" s="122"/>
      <c r="G28" s="123"/>
      <c r="H28" s="122"/>
      <c r="J28" s="123"/>
      <c r="K28" s="122"/>
      <c r="M28" s="123"/>
      <c r="N28" s="122"/>
      <c r="P28" s="123"/>
      <c r="Q28" s="122"/>
      <c r="S28" s="123"/>
      <c r="T28" s="147" t="str">
        <f>IFERROR(VLOOKUP($A28,PC!$B$3:$K$62,3,FALSE),"")</f>
        <v/>
      </c>
      <c r="U28" s="145" t="str">
        <f>IFERROR(VLOOKUP($A28,PC!$B$3:$K$62,4,FALSE),"")</f>
        <v/>
      </c>
      <c r="V28" s="145" t="str">
        <f>IFERROR(VLOOKUP($A28,PC!$B$3:$K$62,5,FALSE),"")</f>
        <v/>
      </c>
      <c r="W28" s="145" t="str">
        <f>IFERROR(VLOOKUP($A28,PC!$B$3:$K$62,6,FALSE),"")</f>
        <v/>
      </c>
      <c r="X28" s="145" t="str">
        <f>IFERROR(VLOOKUP($A28,PC!$B$3:$K$62,7,FALSE),"")</f>
        <v/>
      </c>
      <c r="Z28" s="145" t="str">
        <f>IFERROR(VLOOKUP($A28,PC!$B$3:$K$62,8,FALSE),"")</f>
        <v/>
      </c>
      <c r="AA28" s="145" t="str">
        <f>IFERROR(VLOOKUP($A28,PC!$B$3:$K$62,9,FALSE),"")</f>
        <v/>
      </c>
      <c r="AB28" s="148" t="str">
        <f>IFERROR(VLOOKUP($A28,PC!$B$3:$K$62,10,FALSE),"")</f>
        <v/>
      </c>
      <c r="AC28" s="147" t="str">
        <f>IFERROR(VLOOKUP($A28,PC!$B$3:$K$62,2,FALSE),"")</f>
        <v/>
      </c>
    </row>
    <row r="29" spans="1:29">
      <c r="A29" s="142" t="s">
        <v>5</v>
      </c>
      <c r="B29" s="127">
        <v>7.4099999999999999E-5</v>
      </c>
      <c r="C29" s="120">
        <v>3.0000000000000001E-6</v>
      </c>
      <c r="D29" s="128">
        <v>5.9999999999999997E-7</v>
      </c>
      <c r="E29" s="122">
        <v>7.4099999999999999E-5</v>
      </c>
      <c r="F29" s="121">
        <v>3.8999999999999999E-6</v>
      </c>
      <c r="G29" s="123">
        <v>3.8999999999999999E-6</v>
      </c>
      <c r="H29" s="122">
        <v>7.4099999999999999E-5</v>
      </c>
      <c r="I29" s="121">
        <v>4.1500000000000001E-6</v>
      </c>
      <c r="J29" s="123">
        <v>2.8600000000000001E-5</v>
      </c>
      <c r="K29" s="122">
        <v>7.4099999999999999E-5</v>
      </c>
      <c r="L29" s="121">
        <v>0</v>
      </c>
      <c r="M29" s="123">
        <v>0</v>
      </c>
      <c r="N29" s="122">
        <v>7.4099999999999999E-5</v>
      </c>
      <c r="O29" s="121">
        <v>4.1500000000000001E-6</v>
      </c>
      <c r="P29" s="123">
        <v>2.8600000000000001E-5</v>
      </c>
      <c r="Q29" s="122">
        <v>7.4099999999999999E-5</v>
      </c>
      <c r="R29" s="121">
        <v>4.1500000000000001E-6</v>
      </c>
      <c r="S29" s="123">
        <v>2.8600000000000001E-5</v>
      </c>
      <c r="T29" s="147">
        <f>IFERROR(VLOOKUP($A29,PC!$B$3:$K$62,3,FALSE),"")</f>
        <v>6037</v>
      </c>
      <c r="U29" s="145">
        <f>IFERROR(VLOOKUP($A29,PC!$B$3:$K$62,4,FALSE),"")</f>
        <v>6037</v>
      </c>
      <c r="V29" s="145">
        <f>IFERROR(VLOOKUP($A29,PC!$B$3:$K$62,5,FALSE),"")</f>
        <v>6060</v>
      </c>
      <c r="W29" s="145">
        <f>IFERROR(VLOOKUP($A29,PC!$B$3:$K$62,6,FALSE),"")</f>
        <v>5990</v>
      </c>
      <c r="X29" s="145">
        <f>IFERROR(VLOOKUP($A29,PC!$B$3:$K$62,7,FALSE),"")</f>
        <v>5990</v>
      </c>
      <c r="Y29" s="145">
        <v>6065</v>
      </c>
      <c r="Z29" s="145">
        <f>IFERROR(VLOOKUP($A29,PC!$B$3:$K$62,8,FALSE),"")</f>
        <v>6065</v>
      </c>
      <c r="AA29" s="145">
        <f>IFERROR(VLOOKUP($A29,PC!$B$3:$K$62,9,FALSE),"")</f>
        <v>6065</v>
      </c>
      <c r="AB29" s="148" t="str">
        <f>IFERROR(VLOOKUP($A29,PC!$B$3:$K$62,10,FALSE),"")</f>
        <v>MJ/bl</v>
      </c>
      <c r="AC29" s="147" t="str">
        <f>IFERROR(VLOOKUP($A29,PC!$B$3:$K$62,2,FALSE),"")</f>
        <v>N/A</v>
      </c>
    </row>
    <row r="30" spans="1:29">
      <c r="A30" s="142" t="s">
        <v>41</v>
      </c>
      <c r="B30" s="127">
        <v>1.07E-4</v>
      </c>
      <c r="C30" s="120">
        <v>2.9999999999999999E-7</v>
      </c>
      <c r="D30" s="128">
        <v>1.5E-6</v>
      </c>
      <c r="E30" s="122"/>
      <c r="G30" s="123"/>
      <c r="H30" s="122"/>
      <c r="J30" s="123"/>
      <c r="K30" s="122"/>
      <c r="M30" s="123"/>
      <c r="N30" s="122"/>
      <c r="P30" s="123"/>
      <c r="Q30" s="122"/>
      <c r="S30" s="123"/>
      <c r="T30" s="147" t="str">
        <f>IFERROR(VLOOKUP($A30,PC!$B$3:$K$62,3,FALSE),"")</f>
        <v/>
      </c>
      <c r="U30" s="145" t="str">
        <f>IFERROR(VLOOKUP($A30,PC!$B$3:$K$62,4,FALSE),"")</f>
        <v/>
      </c>
      <c r="V30" s="145" t="str">
        <f>IFERROR(VLOOKUP($A30,PC!$B$3:$K$62,5,FALSE),"")</f>
        <v/>
      </c>
      <c r="W30" s="145" t="str">
        <f>IFERROR(VLOOKUP($A30,PC!$B$3:$K$62,6,FALSE),"")</f>
        <v/>
      </c>
      <c r="X30" s="145" t="str">
        <f>IFERROR(VLOOKUP($A30,PC!$B$3:$K$62,7,FALSE),"")</f>
        <v/>
      </c>
      <c r="Z30" s="145" t="str">
        <f>IFERROR(VLOOKUP($A30,PC!$B$3:$K$62,8,FALSE),"")</f>
        <v/>
      </c>
      <c r="AA30" s="145" t="str">
        <f>IFERROR(VLOOKUP($A30,PC!$B$3:$K$62,9,FALSE),"")</f>
        <v/>
      </c>
      <c r="AB30" s="148" t="str">
        <f>IFERROR(VLOOKUP($A30,PC!$B$3:$K$62,10,FALSE),"")</f>
        <v/>
      </c>
      <c r="AC30" s="147" t="str">
        <f>IFERROR(VLOOKUP($A30,PC!$B$3:$K$62,2,FALSE),"")</f>
        <v/>
      </c>
    </row>
    <row r="31" spans="1:29">
      <c r="A31" s="142" t="s">
        <v>42</v>
      </c>
      <c r="B31" s="127">
        <v>6.1600000000000007E-5</v>
      </c>
      <c r="C31" s="120">
        <v>9.9999999999999995E-7</v>
      </c>
      <c r="D31" s="128">
        <v>9.9999999999999995E-8</v>
      </c>
      <c r="E31" s="122"/>
      <c r="G31" s="123"/>
      <c r="H31" s="122"/>
      <c r="J31" s="123"/>
      <c r="K31" s="122"/>
      <c r="M31" s="123"/>
      <c r="N31" s="122"/>
      <c r="P31" s="123"/>
      <c r="Q31" s="122"/>
      <c r="S31" s="123"/>
      <c r="T31" s="147">
        <f>IFERROR(VLOOKUP($A31,PC!$B$3:$K$62,3,FALSE),"")</f>
        <v>2873</v>
      </c>
      <c r="U31" s="145">
        <f>IFERROR(VLOOKUP($A31,PC!$B$3:$K$62,4,FALSE),"")</f>
        <v>2873</v>
      </c>
      <c r="V31" s="145">
        <f>IFERROR(VLOOKUP($A31,PC!$B$3:$K$62,5,FALSE),"")</f>
        <v>2868</v>
      </c>
      <c r="W31" s="145">
        <f>IFERROR(VLOOKUP($A31,PC!$B$3:$K$62,6,FALSE),"")</f>
        <v>2868</v>
      </c>
      <c r="X31" s="145">
        <f>IFERROR(VLOOKUP($A31,PC!$B$3:$K$62,7,FALSE),"")</f>
        <v>2868</v>
      </c>
      <c r="Y31" s="145">
        <v>2868</v>
      </c>
      <c r="Z31" s="145">
        <f>IFERROR(VLOOKUP($A31,PC!$B$3:$K$62,8,FALSE),"")</f>
        <v>2868</v>
      </c>
      <c r="AA31" s="145">
        <f>IFERROR(VLOOKUP($A31,PC!$B$3:$K$62,9,FALSE),"")</f>
        <v>2867.96</v>
      </c>
      <c r="AB31" s="148" t="str">
        <f>IFERROR(VLOOKUP($A31,PC!$B$3:$K$62,10,FALSE),"")</f>
        <v>MJ/bl</v>
      </c>
      <c r="AC31" s="147" t="str">
        <f>IFERROR(VLOOKUP($A31,PC!$B$3:$K$62,2,FALSE),"")</f>
        <v>N/A</v>
      </c>
    </row>
    <row r="32" spans="1:29">
      <c r="A32" s="142" t="s">
        <v>43</v>
      </c>
      <c r="B32" s="127">
        <v>2.5999999999999998E-4</v>
      </c>
      <c r="C32" s="120">
        <v>9.9999999999999995E-7</v>
      </c>
      <c r="D32" s="128">
        <v>9.9999999999999995E-8</v>
      </c>
      <c r="E32" s="122"/>
      <c r="G32" s="123"/>
      <c r="H32" s="122"/>
      <c r="J32" s="123"/>
      <c r="K32" s="122"/>
      <c r="M32" s="123"/>
      <c r="N32" s="122"/>
      <c r="P32" s="123"/>
      <c r="Q32" s="122"/>
      <c r="S32" s="123"/>
      <c r="T32" s="147" t="str">
        <f>IFERROR(VLOOKUP($A32,PC!$B$3:$K$62,3,FALSE),"")</f>
        <v/>
      </c>
      <c r="U32" s="145" t="str">
        <f>IFERROR(VLOOKUP($A32,PC!$B$3:$K$62,4,FALSE),"")</f>
        <v/>
      </c>
      <c r="V32" s="145" t="str">
        <f>IFERROR(VLOOKUP($A32,PC!$B$3:$K$62,5,FALSE),"")</f>
        <v/>
      </c>
      <c r="W32" s="145" t="str">
        <f>IFERROR(VLOOKUP($A32,PC!$B$3:$K$62,6,FALSE),"")</f>
        <v/>
      </c>
      <c r="X32" s="145" t="str">
        <f>IFERROR(VLOOKUP($A32,PC!$B$3:$K$62,7,FALSE),"")</f>
        <v/>
      </c>
      <c r="Y32" s="145">
        <v>3</v>
      </c>
      <c r="Z32" s="145" t="str">
        <f>IFERROR(VLOOKUP($A32,PC!$B$3:$K$62,8,FALSE),"")</f>
        <v/>
      </c>
      <c r="AA32" s="145" t="str">
        <f>IFERROR(VLOOKUP($A32,PC!$B$3:$K$62,9,FALSE),"")</f>
        <v/>
      </c>
      <c r="AB32" s="148" t="str">
        <f>IFERROR(VLOOKUP($A32,PC!$B$3:$K$62,10,FALSE),"")</f>
        <v/>
      </c>
      <c r="AC32" s="147" t="str">
        <f>IFERROR(VLOOKUP($A32,PC!$B$3:$K$62,2,FALSE),"")</f>
        <v/>
      </c>
    </row>
    <row r="33" spans="1:29">
      <c r="A33" s="142" t="s">
        <v>44</v>
      </c>
      <c r="B33" s="127">
        <v>4.4400000000000002E-5</v>
      </c>
      <c r="C33" s="120">
        <v>9.9999999999999995E-7</v>
      </c>
      <c r="D33" s="128">
        <v>9.9999999999999995E-8</v>
      </c>
      <c r="E33" s="122"/>
      <c r="G33" s="123"/>
      <c r="H33" s="122"/>
      <c r="J33" s="123"/>
      <c r="K33" s="122"/>
      <c r="M33" s="123"/>
      <c r="N33" s="122"/>
      <c r="P33" s="123"/>
      <c r="Q33" s="122"/>
      <c r="S33" s="123"/>
      <c r="T33" s="147" t="str">
        <f>IFERROR(VLOOKUP($A33,PC!$B$3:$K$62,3,FALSE),"")</f>
        <v/>
      </c>
      <c r="U33" s="145" t="str">
        <f>IFERROR(VLOOKUP($A33,PC!$B$3:$K$62,4,FALSE),"")</f>
        <v/>
      </c>
      <c r="V33" s="145" t="str">
        <f>IFERROR(VLOOKUP($A33,PC!$B$3:$K$62,5,FALSE),"")</f>
        <v/>
      </c>
      <c r="W33" s="145" t="str">
        <f>IFERROR(VLOOKUP($A33,PC!$B$3:$K$62,6,FALSE),"")</f>
        <v/>
      </c>
      <c r="X33" s="145" t="str">
        <f>IFERROR(VLOOKUP($A33,PC!$B$3:$K$62,7,FALSE),"")</f>
        <v/>
      </c>
      <c r="Y33" s="145">
        <v>18</v>
      </c>
      <c r="Z33" s="145" t="str">
        <f>IFERROR(VLOOKUP($A33,PC!$B$3:$K$62,8,FALSE),"")</f>
        <v/>
      </c>
      <c r="AA33" s="145" t="str">
        <f>IFERROR(VLOOKUP($A33,PC!$B$3:$K$62,9,FALSE),"")</f>
        <v/>
      </c>
      <c r="AB33" s="148" t="str">
        <f>IFERROR(VLOOKUP($A33,PC!$B$3:$K$62,10,FALSE),"")</f>
        <v/>
      </c>
      <c r="AC33" s="147" t="str">
        <f>IFERROR(VLOOKUP($A33,PC!$B$3:$K$62,2,FALSE),"")</f>
        <v/>
      </c>
    </row>
    <row r="34" spans="1:29">
      <c r="A34" s="142" t="s">
        <v>45</v>
      </c>
      <c r="B34" s="127">
        <v>6.3100000000000002E-5</v>
      </c>
      <c r="C34" s="120">
        <v>9.9999999999999995E-7</v>
      </c>
      <c r="D34" s="128">
        <v>9.9999999999999995E-8</v>
      </c>
      <c r="E34" s="122">
        <v>6.3100000000000002E-5</v>
      </c>
      <c r="F34" s="121">
        <v>6.2000000000000003E-5</v>
      </c>
      <c r="G34" s="123">
        <v>1.9999999999999999E-7</v>
      </c>
      <c r="H34" s="122"/>
      <c r="J34" s="123"/>
      <c r="K34" s="122"/>
      <c r="M34" s="123"/>
      <c r="N34" s="122"/>
      <c r="P34" s="123"/>
      <c r="Q34" s="122"/>
      <c r="S34" s="123"/>
      <c r="T34" s="147">
        <f>IFERROR(VLOOKUP($A34,PC!$B$3:$K$62,3,FALSE),"")</f>
        <v>4150</v>
      </c>
      <c r="U34" s="145">
        <f>IFERROR(VLOOKUP($A34,PC!$B$3:$K$62,4,FALSE),"")</f>
        <v>4150</v>
      </c>
      <c r="V34" s="145">
        <f>IFERROR(VLOOKUP($A34,PC!$B$3:$K$62,5,FALSE),"")</f>
        <v>4153</v>
      </c>
      <c r="W34" s="145">
        <f>IFERROR(VLOOKUP($A34,PC!$B$3:$K$62,6,FALSE),"")</f>
        <v>4153</v>
      </c>
      <c r="X34" s="145">
        <f>IFERROR(VLOOKUP($A34,PC!$B$3:$K$62,7,FALSE),"")</f>
        <v>4153</v>
      </c>
      <c r="Y34" s="145">
        <v>4153</v>
      </c>
      <c r="Z34" s="145">
        <f>IFERROR(VLOOKUP($A34,PC!$B$3:$K$62,8,FALSE),"")</f>
        <v>4153</v>
      </c>
      <c r="AA34" s="145">
        <f>IFERROR(VLOOKUP($A34,PC!$B$3:$K$62,9,FALSE),"")</f>
        <v>4152.8900000000003</v>
      </c>
      <c r="AB34" s="148" t="str">
        <f>IFERROR(VLOOKUP($A34,PC!$B$3:$K$62,10,FALSE),"")</f>
        <v>MJ/bl</v>
      </c>
      <c r="AC34" s="147" t="str">
        <f>IFERROR(VLOOKUP($A34,PC!$B$3:$K$62,2,FALSE),"")</f>
        <v>N/A</v>
      </c>
    </row>
    <row r="35" spans="1:29">
      <c r="A35" s="142" t="s">
        <v>46</v>
      </c>
      <c r="B35" s="127">
        <v>5.6100000000000002E-5</v>
      </c>
      <c r="C35" s="120">
        <v>9.9999999999999995E-7</v>
      </c>
      <c r="D35" s="128">
        <v>9.9999999999999995E-8</v>
      </c>
      <c r="E35" s="122">
        <v>5.6100000000000002E-5</v>
      </c>
      <c r="F35" s="121">
        <v>9.2E-5</v>
      </c>
      <c r="G35" s="123">
        <v>3.0000000000000001E-6</v>
      </c>
      <c r="H35" s="122"/>
      <c r="J35" s="123"/>
      <c r="K35" s="122"/>
      <c r="M35" s="123"/>
      <c r="N35" s="122"/>
      <c r="P35" s="123"/>
      <c r="Q35" s="122"/>
      <c r="S35" s="123"/>
      <c r="T35" s="147">
        <f>IFERROR(VLOOKUP($A35,PC!$B$3:$K$62,3,FALSE),"")</f>
        <v>41.338000000000001</v>
      </c>
      <c r="U35" s="145">
        <f>IFERROR(VLOOKUP($A35,PC!$B$3:$K$62,4,FALSE),"")</f>
        <v>41.338000000000001</v>
      </c>
      <c r="V35" s="145">
        <f>IFERROR(VLOOKUP($A35,PC!$B$3:$K$62,5,FALSE),"")</f>
        <v>41.396999999999998</v>
      </c>
      <c r="W35" s="145">
        <f>IFERROR(VLOOKUP($A35,PC!$B$3:$K$62,6,FALSE),"")</f>
        <v>40.332999999999998</v>
      </c>
      <c r="X35" s="145">
        <f>IFERROR(VLOOKUP($A35,PC!$B$3:$K$62,7,FALSE),"")</f>
        <v>39.082999999999998</v>
      </c>
      <c r="Y35" s="145">
        <v>39.082999999999998</v>
      </c>
      <c r="Z35" s="145">
        <f>IFERROR(VLOOKUP($A35,PC!$B$3:$K$62,8,FALSE),"")</f>
        <v>39.082999999999998</v>
      </c>
      <c r="AA35" s="145">
        <f>IFERROR(VLOOKUP($A35,PC!$B$3:$K$62,9,FALSE),"")</f>
        <v>39.082599999999999</v>
      </c>
      <c r="AB35" s="148" t="str">
        <f>IFERROR(VLOOKUP($A35,PC!$B$3:$K$62,10,FALSE),"")</f>
        <v>MJ/m3</v>
      </c>
      <c r="AC35" s="147" t="str">
        <f>IFERROR(VLOOKUP($A35,PC!$B$3:$K$62,2,FALSE),"")</f>
        <v>N/A</v>
      </c>
    </row>
    <row r="36" spans="1:29">
      <c r="A36" s="142" t="s">
        <v>47</v>
      </c>
      <c r="B36" s="127">
        <v>5.6100000000000002E-5</v>
      </c>
      <c r="C36" s="120">
        <v>9.9999999999999995E-7</v>
      </c>
      <c r="D36" s="128">
        <v>9.9999999999999995E-8</v>
      </c>
      <c r="E36" s="122">
        <v>5.6100000000000002E-5</v>
      </c>
      <c r="F36" s="121">
        <v>9.2E-5</v>
      </c>
      <c r="G36" s="123">
        <v>3.0000000000000001E-6</v>
      </c>
      <c r="H36" s="122"/>
      <c r="J36" s="123"/>
      <c r="K36" s="122"/>
      <c r="M36" s="123"/>
      <c r="N36" s="122"/>
      <c r="P36" s="123"/>
      <c r="Q36" s="122"/>
      <c r="S36" s="123"/>
      <c r="T36" s="147">
        <f>IFERROR(VLOOKUP($A36,PC!$B$3:$K$62,3,FALSE),"")</f>
        <v>42.103000000000002</v>
      </c>
      <c r="U36" s="145">
        <f>IFERROR(VLOOKUP($A36,PC!$B$3:$K$62,4,FALSE),"")</f>
        <v>42.103000000000002</v>
      </c>
      <c r="V36" s="145">
        <f>IFERROR(VLOOKUP($A36,PC!$B$3:$K$62,5,FALSE),"")</f>
        <v>42.103000000000002</v>
      </c>
      <c r="W36" s="145">
        <f>IFERROR(VLOOKUP($A36,PC!$B$3:$K$62,6,FALSE),"")</f>
        <v>42.103000000000002</v>
      </c>
      <c r="X36" s="145">
        <f>IFERROR(VLOOKUP($A36,PC!$B$3:$K$62,7,FALSE),"")</f>
        <v>40.356999999999999</v>
      </c>
      <c r="Y36" s="145">
        <v>40.356999999999999</v>
      </c>
      <c r="Z36" s="145">
        <f>IFERROR(VLOOKUP($A36,PC!$B$3:$K$62,8,FALSE),"")</f>
        <v>40.356999999999999</v>
      </c>
      <c r="AA36" s="145">
        <f>IFERROR(VLOOKUP($A36,PC!$B$3:$K$62,9,FALSE),"")</f>
        <v>40.356749999999998</v>
      </c>
      <c r="AB36" s="148" t="str">
        <f>IFERROR(VLOOKUP($A36,PC!$B$3:$K$62,10,FALSE),"")</f>
        <v>MJ/m3</v>
      </c>
      <c r="AC36" s="147" t="str">
        <f>IFERROR(VLOOKUP($A36,PC!$B$3:$K$62,2,FALSE),"")</f>
        <v>N/A</v>
      </c>
    </row>
    <row r="37" spans="1:29">
      <c r="A37" s="142" t="s">
        <v>48</v>
      </c>
      <c r="B37" s="127">
        <v>5.6100000000000002E-5</v>
      </c>
      <c r="C37" s="120">
        <v>9.9999999999999995E-7</v>
      </c>
      <c r="D37" s="128">
        <v>9.9999999999999995E-8</v>
      </c>
      <c r="E37" s="122">
        <v>5.6100000000000002E-5</v>
      </c>
      <c r="F37" s="121">
        <v>9.2E-5</v>
      </c>
      <c r="G37" s="123">
        <v>3.0000000000000001E-6</v>
      </c>
      <c r="H37" s="122"/>
      <c r="J37" s="123"/>
      <c r="K37" s="122"/>
      <c r="M37" s="123"/>
      <c r="N37" s="122"/>
      <c r="P37" s="123"/>
      <c r="Q37" s="122"/>
      <c r="S37" s="123"/>
      <c r="T37" s="147">
        <f>IFERROR(VLOOKUP($A37,PC!$B$3:$K$62,3,FALSE),"")</f>
        <v>38.107999999999997</v>
      </c>
      <c r="U37" s="145">
        <f>IFERROR(VLOOKUP($A37,PC!$B$3:$K$62,4,FALSE),"")</f>
        <v>38.107999999999997</v>
      </c>
      <c r="V37" s="145">
        <f>IFERROR(VLOOKUP($A37,PC!$B$3:$K$62,5,FALSE),"")</f>
        <v>37.256999999999998</v>
      </c>
      <c r="W37" s="145">
        <f>IFERROR(VLOOKUP($A37,PC!$B$3:$K$62,6,FALSE),"")</f>
        <v>42.103000000000002</v>
      </c>
      <c r="X37" s="145">
        <f>IFERROR(VLOOKUP($A37,PC!$B$3:$K$62,7,FALSE),"")</f>
        <v>37.808</v>
      </c>
      <c r="Y37" s="145">
        <v>37.808</v>
      </c>
      <c r="Z37" s="145">
        <f>IFERROR(VLOOKUP($A37,PC!$B$3:$K$62,8,FALSE),"")</f>
        <v>37.808</v>
      </c>
      <c r="AA37" s="145">
        <f>IFERROR(VLOOKUP($A37,PC!$B$3:$K$62,9,FALSE),"")</f>
        <v>37.808459999999997</v>
      </c>
      <c r="AB37" s="148" t="str">
        <f>IFERROR(VLOOKUP($A37,PC!$B$3:$K$62,10,FALSE),"")</f>
        <v>MJ/m3</v>
      </c>
      <c r="AC37" s="147" t="str">
        <f>IFERROR(VLOOKUP($A37,PC!$B$3:$K$62,2,FALSE),"")</f>
        <v>N/A</v>
      </c>
    </row>
    <row r="38" spans="1:29">
      <c r="A38" s="142" t="s">
        <v>49</v>
      </c>
      <c r="B38" s="127">
        <v>5.6100000000000002E-5</v>
      </c>
      <c r="C38" s="120">
        <v>9.9999999999999995E-7</v>
      </c>
      <c r="D38" s="128">
        <v>9.9999999999999995E-8</v>
      </c>
      <c r="E38" s="122">
        <v>5.6100000000000002E-5</v>
      </c>
      <c r="F38" s="121">
        <v>9.2E-5</v>
      </c>
      <c r="G38" s="123">
        <v>3.0000000000000001E-6</v>
      </c>
      <c r="H38" s="122"/>
      <c r="J38" s="123"/>
      <c r="K38" s="122"/>
      <c r="M38" s="123"/>
      <c r="N38" s="122"/>
      <c r="P38" s="123"/>
      <c r="Q38" s="122"/>
      <c r="S38" s="123"/>
      <c r="T38" s="147">
        <f>IFERROR(VLOOKUP($A38,PC!$B$3:$K$62,3,FALSE),"")</f>
        <v>38.268000000000001</v>
      </c>
      <c r="U38" s="145">
        <f>IFERROR(VLOOKUP($A38,PC!$B$3:$K$62,4,FALSE),"")</f>
        <v>38.268000000000001</v>
      </c>
      <c r="V38" s="145">
        <f>IFERROR(VLOOKUP($A38,PC!$B$3:$K$62,5,FALSE),"")</f>
        <v>38.128</v>
      </c>
      <c r="W38" s="145">
        <f>IFERROR(VLOOKUP($A38,PC!$B$3:$K$62,6,FALSE),"")</f>
        <v>38.128</v>
      </c>
      <c r="X38" s="145">
        <f>IFERROR(VLOOKUP($A38,PC!$B$3:$K$62,7,FALSE),"")</f>
        <v>33.542999999999999</v>
      </c>
      <c r="Y38" s="145">
        <v>33.542999999999999</v>
      </c>
      <c r="Z38" s="145">
        <f>IFERROR(VLOOKUP($A38,PC!$B$3:$K$62,8,FALSE),"")</f>
        <v>33.542999999999999</v>
      </c>
      <c r="AA38" s="145">
        <f>IFERROR(VLOOKUP($A38,PC!$B$3:$K$62,9,FALSE),"")</f>
        <v>33.54327</v>
      </c>
      <c r="AB38" s="148" t="str">
        <f>IFERROR(VLOOKUP($A38,PC!$B$3:$K$62,10,FALSE),"")</f>
        <v>MJ/m3</v>
      </c>
      <c r="AC38" s="147" t="str">
        <f>IFERROR(VLOOKUP($A38,PC!$B$3:$K$62,2,FALSE),"")</f>
        <v>N/A</v>
      </c>
    </row>
    <row r="39" spans="1:29">
      <c r="A39" s="142" t="s">
        <v>50</v>
      </c>
      <c r="B39" s="127">
        <v>5.6100000000000002E-5</v>
      </c>
      <c r="C39" s="120">
        <v>9.9999999999999995E-7</v>
      </c>
      <c r="D39" s="128">
        <v>9.9999999999999995E-8</v>
      </c>
      <c r="E39" s="122">
        <v>5.6100000000000002E-5</v>
      </c>
      <c r="F39" s="121">
        <v>9.2E-5</v>
      </c>
      <c r="G39" s="123">
        <v>3.0000000000000001E-6</v>
      </c>
      <c r="H39" s="122"/>
      <c r="J39" s="123"/>
      <c r="K39" s="122"/>
      <c r="M39" s="123"/>
      <c r="N39" s="122"/>
      <c r="P39" s="123"/>
      <c r="Q39" s="122"/>
      <c r="S39" s="123"/>
      <c r="T39" s="147">
        <f>IFERROR(VLOOKUP($A39,PC!$B$3:$K$62,3,FALSE),"")</f>
        <v>32.817999999999998</v>
      </c>
      <c r="U39" s="145">
        <f>IFERROR(VLOOKUP($A39,PC!$B$3:$K$62,4,FALSE),"")</f>
        <v>32.817999999999998</v>
      </c>
      <c r="V39" s="145">
        <f>IFERROR(VLOOKUP($A39,PC!$B$3:$K$62,5,FALSE),"")</f>
        <v>33.804000000000002</v>
      </c>
      <c r="W39" s="145">
        <f>IFERROR(VLOOKUP($A39,PC!$B$3:$K$62,6,FALSE),"")</f>
        <v>33.804000000000002</v>
      </c>
      <c r="X39" s="145">
        <f>IFERROR(VLOOKUP($A39,PC!$B$3:$K$62,7,FALSE),"")</f>
        <v>33.804000000000002</v>
      </c>
      <c r="Y39" s="145">
        <v>33.804000000000002</v>
      </c>
      <c r="Z39" s="145">
        <f>IFERROR(VLOOKUP($A39,PC!$B$3:$K$62,8,FALSE),"")</f>
        <v>33.804000000000002</v>
      </c>
      <c r="AA39" s="145">
        <f>IFERROR(VLOOKUP($A39,PC!$B$3:$K$62,9,FALSE),"")</f>
        <v>33.803550000000001</v>
      </c>
      <c r="AB39" s="148" t="str">
        <f>IFERROR(VLOOKUP($A39,PC!$B$3:$K$62,10,FALSE),"")</f>
        <v>MJ/m3</v>
      </c>
      <c r="AC39" s="147" t="str">
        <f>IFERROR(VLOOKUP($A39,PC!$B$3:$K$62,2,FALSE),"")</f>
        <v>N/A</v>
      </c>
    </row>
    <row r="40" spans="1:29">
      <c r="A40" s="142" t="s">
        <v>51</v>
      </c>
      <c r="B40" s="127">
        <v>5.6100000000000002E-5</v>
      </c>
      <c r="C40" s="120">
        <v>9.9999999999999995E-7</v>
      </c>
      <c r="D40" s="128">
        <v>9.9999999999999995E-8</v>
      </c>
      <c r="E40" s="122">
        <v>5.6100000000000002E-5</v>
      </c>
      <c r="F40" s="121">
        <v>9.2E-5</v>
      </c>
      <c r="G40" s="123">
        <v>3.0000000000000001E-6</v>
      </c>
      <c r="H40" s="122"/>
      <c r="J40" s="123"/>
      <c r="K40" s="122"/>
      <c r="M40" s="123"/>
      <c r="N40" s="122"/>
      <c r="P40" s="123"/>
      <c r="Q40" s="122"/>
      <c r="S40" s="123"/>
      <c r="T40" s="147">
        <f>IFERROR(VLOOKUP($A40,PC!$B$3:$K$62,3,FALSE),"")</f>
        <v>38.488999999999997</v>
      </c>
      <c r="U40" s="145">
        <f>IFERROR(VLOOKUP($A40,PC!$B$3:$K$62,4,FALSE),"")</f>
        <v>38.488999999999997</v>
      </c>
      <c r="V40" s="145">
        <f>IFERROR(VLOOKUP($A40,PC!$B$3:$K$62,5,FALSE),"")</f>
        <v>38.423999999999999</v>
      </c>
      <c r="W40" s="145">
        <f>IFERROR(VLOOKUP($A40,PC!$B$3:$K$62,6,FALSE),"")</f>
        <v>38.423999999999999</v>
      </c>
      <c r="X40" s="145">
        <f>IFERROR(VLOOKUP($A40,PC!$B$3:$K$62,7,FALSE),"")</f>
        <v>38.423999999999999</v>
      </c>
      <c r="Y40" s="145">
        <v>38.24</v>
      </c>
      <c r="Z40" s="145">
        <f>IFERROR(VLOOKUP($A40,PC!$B$3:$K$62,8,FALSE),"")</f>
        <v>38.24</v>
      </c>
      <c r="AA40" s="145">
        <f>IFERROR(VLOOKUP($A40,PC!$B$3:$K$62,9,FALSE),"")</f>
        <v>38.239939999999997</v>
      </c>
      <c r="AB40" s="148" t="str">
        <f>IFERROR(VLOOKUP($A40,PC!$B$3:$K$62,10,FALSE),"")</f>
        <v>MJ/m3</v>
      </c>
      <c r="AC40" s="147" t="str">
        <f>IFERROR(VLOOKUP($A40,PC!$B$3:$K$62,2,FALSE),"")</f>
        <v>N/A</v>
      </c>
    </row>
    <row r="41" spans="1:29">
      <c r="A41" s="142" t="s">
        <v>52</v>
      </c>
      <c r="B41" s="127">
        <v>7.4099999999999999E-5</v>
      </c>
      <c r="C41" s="120">
        <v>3.0000000000000001E-6</v>
      </c>
      <c r="D41" s="128">
        <v>5.9999999999999997E-7</v>
      </c>
      <c r="E41" s="122"/>
      <c r="G41" s="123"/>
      <c r="H41" s="122"/>
      <c r="J41" s="123"/>
      <c r="K41" s="122"/>
      <c r="M41" s="123"/>
      <c r="N41" s="122"/>
      <c r="P41" s="123"/>
      <c r="Q41" s="122"/>
      <c r="S41" s="123"/>
      <c r="T41" s="147">
        <f>IFERROR(VLOOKUP($A41,PC!$B$3:$K$62,3,FALSE),"")</f>
        <v>42523</v>
      </c>
      <c r="U41" s="145">
        <f>IFERROR(VLOOKUP($A41,PC!$B$3:$K$62,4,FALSE),"")</f>
        <v>42523</v>
      </c>
      <c r="V41" s="145">
        <f>IFERROR(VLOOKUP($A41,PC!$B$3:$K$62,5,FALSE),"")</f>
        <v>42523</v>
      </c>
      <c r="W41" s="145">
        <f>IFERROR(VLOOKUP($A41,PC!$B$3:$K$62,6,FALSE),"")</f>
        <v>42523</v>
      </c>
      <c r="X41" s="145">
        <f>IFERROR(VLOOKUP($A41,PC!$B$3:$K$62,7,FALSE),"")</f>
        <v>42523</v>
      </c>
      <c r="Y41" s="145">
        <v>42524</v>
      </c>
      <c r="Z41" s="145">
        <f>IFERROR(VLOOKUP($A41,PC!$B$3:$K$62,8,FALSE),"")</f>
        <v>42524</v>
      </c>
      <c r="AA41" s="145">
        <f>IFERROR(VLOOKUP($A41,PC!$B$3:$K$62,9,FALSE),"")</f>
        <v>42524</v>
      </c>
      <c r="AB41" s="148" t="str">
        <f>IFERROR(VLOOKUP($A41,PC!$B$3:$K$62,10,FALSE),"")</f>
        <v>MJ/m3</v>
      </c>
      <c r="AC41" s="147" t="str">
        <f>IFERROR(VLOOKUP($A41,PC!$B$3:$K$62,2,FALSE),"")</f>
        <v>N/A</v>
      </c>
    </row>
    <row r="42" spans="1:29">
      <c r="A42" s="142" t="s">
        <v>54</v>
      </c>
      <c r="B42" s="127">
        <v>6.9300000000000004E-5</v>
      </c>
      <c r="C42" s="120">
        <v>3.0000000000000001E-6</v>
      </c>
      <c r="D42" s="128">
        <v>5.9999999999999997E-7</v>
      </c>
      <c r="E42" s="122">
        <v>6.9300000000000004E-5</v>
      </c>
      <c r="F42" s="121">
        <v>2.5000000000000001E-5</v>
      </c>
      <c r="G42" s="123">
        <v>7.9999999999999996E-6</v>
      </c>
      <c r="H42" s="122"/>
      <c r="J42" s="123"/>
      <c r="K42" s="122"/>
      <c r="M42" s="123"/>
      <c r="N42" s="122"/>
      <c r="P42" s="123"/>
      <c r="Q42" s="122"/>
      <c r="S42" s="123"/>
      <c r="T42" s="147">
        <f>IFERROR(VLOOKUP($A42,PC!$B$3:$K$62,3,FALSE),"")</f>
        <v>4781</v>
      </c>
      <c r="U42" s="145">
        <f>IFERROR(VLOOKUP($A42,PC!$B$3:$K$62,4,FALSE),"")</f>
        <v>4781</v>
      </c>
      <c r="V42" s="145">
        <f>IFERROR(VLOOKUP($A42,PC!$B$3:$K$62,5,FALSE),"")</f>
        <v>4781</v>
      </c>
      <c r="W42" s="145">
        <f>IFERROR(VLOOKUP($A42,PC!$B$3:$K$62,6,FALSE),"")</f>
        <v>4781</v>
      </c>
      <c r="X42" s="145">
        <f>IFERROR(VLOOKUP($A42,PC!$B$3:$K$62,7,FALSE),"")</f>
        <v>4781</v>
      </c>
      <c r="Y42" s="145">
        <v>4781</v>
      </c>
      <c r="Z42" s="145">
        <f>IFERROR(VLOOKUP($A42,PC!$B$3:$K$62,8,FALSE),"")</f>
        <v>4781</v>
      </c>
      <c r="AA42" s="145">
        <f>IFERROR(VLOOKUP($A42,PC!$B$3:$K$62,9,FALSE),"")</f>
        <v>4781</v>
      </c>
      <c r="AB42" s="148" t="str">
        <f>IFERROR(VLOOKUP($A42,PC!$B$3:$K$62,10,FALSE),"")</f>
        <v>MJ/bl</v>
      </c>
      <c r="AC42" s="147" t="str">
        <f>IFERROR(VLOOKUP($A42,PC!$B$3:$K$62,2,FALSE),"")</f>
        <v>N/A</v>
      </c>
    </row>
    <row r="43" spans="1:29">
      <c r="A43" s="142" t="s">
        <v>13</v>
      </c>
      <c r="B43" s="127">
        <v>6.9300000000000004E-5</v>
      </c>
      <c r="C43" s="120">
        <v>3.0000000000000001E-6</v>
      </c>
      <c r="D43" s="128">
        <v>5.9999999999999997E-7</v>
      </c>
      <c r="E43" s="122">
        <v>6.9300000000000004E-5</v>
      </c>
      <c r="F43" s="121">
        <v>2.5000000000000001E-5</v>
      </c>
      <c r="G43" s="123">
        <v>7.9999999999999996E-6</v>
      </c>
      <c r="H43" s="122"/>
      <c r="J43" s="123"/>
      <c r="K43" s="122">
        <v>6.9300000000000004E-5</v>
      </c>
      <c r="L43" s="121">
        <v>0</v>
      </c>
      <c r="M43" s="123">
        <v>0</v>
      </c>
      <c r="N43" s="122">
        <v>6.9300000000000004E-5</v>
      </c>
      <c r="O43" s="121">
        <v>8.0000000000000007E-5</v>
      </c>
      <c r="P43" s="123">
        <v>1.9999999999999999E-6</v>
      </c>
      <c r="Q43" s="122">
        <v>6.9300000000000004E-5</v>
      </c>
      <c r="R43" s="121">
        <v>5.0000000000000002E-5</v>
      </c>
      <c r="S43" s="123">
        <v>1.9999999999999999E-6</v>
      </c>
      <c r="T43" s="147">
        <f>IFERROR(VLOOKUP($A43,PC!$B$3:$K$62,3,FALSE),"")</f>
        <v>5365</v>
      </c>
      <c r="U43" s="145">
        <f>IFERROR(VLOOKUP($A43,PC!$B$3:$K$62,4,FALSE),"")</f>
        <v>5365</v>
      </c>
      <c r="V43" s="145">
        <f>IFERROR(VLOOKUP($A43,PC!$B$3:$K$62,5,FALSE),"")</f>
        <v>5593</v>
      </c>
      <c r="W43" s="145">
        <f>IFERROR(VLOOKUP($A43,PC!$B$3:$K$62,6,FALSE),"")</f>
        <v>5269</v>
      </c>
      <c r="X43" s="145">
        <f>IFERROR(VLOOKUP($A43,PC!$B$3:$K$62,7,FALSE),"")</f>
        <v>5269</v>
      </c>
      <c r="Y43" s="145">
        <v>5613</v>
      </c>
      <c r="Z43" s="145">
        <f>IFERROR(VLOOKUP($A43,PC!$B$3:$K$62,8,FALSE),"")</f>
        <v>5613</v>
      </c>
      <c r="AA43" s="145">
        <f>IFERROR(VLOOKUP($A43,PC!$B$3:$K$62,9,FALSE),"")</f>
        <v>5613</v>
      </c>
      <c r="AB43" s="148" t="str">
        <f>IFERROR(VLOOKUP($A43,PC!$B$3:$K$62,10,FALSE),"")</f>
        <v>MJ/bl</v>
      </c>
      <c r="AC43" s="147" t="str">
        <f>IFERROR(VLOOKUP($A43,PC!$B$3:$K$62,2,FALSE),"")</f>
        <v>N/A</v>
      </c>
    </row>
    <row r="44" spans="1:29">
      <c r="A44" s="142" t="s">
        <v>55</v>
      </c>
      <c r="B44" s="127">
        <v>0</v>
      </c>
      <c r="C44" s="120">
        <v>0</v>
      </c>
      <c r="D44" s="128">
        <v>0</v>
      </c>
      <c r="E44" s="122"/>
      <c r="G44" s="123"/>
      <c r="H44" s="122"/>
      <c r="J44" s="123"/>
      <c r="K44" s="122"/>
      <c r="M44" s="123"/>
      <c r="N44" s="122"/>
      <c r="P44" s="123"/>
      <c r="Q44" s="122"/>
      <c r="S44" s="123"/>
      <c r="T44" s="147" t="str">
        <f>IFERROR(VLOOKUP($A44,PC!$B$3:$K$62,3,FALSE),"")</f>
        <v/>
      </c>
      <c r="U44" s="145" t="str">
        <f>IFERROR(VLOOKUP($A44,PC!$B$3:$K$62,4,FALSE),"")</f>
        <v/>
      </c>
      <c r="V44" s="145" t="str">
        <f>IFERROR(VLOOKUP($A44,PC!$B$3:$K$62,5,FALSE),"")</f>
        <v/>
      </c>
      <c r="W44" s="145" t="str">
        <f>IFERROR(VLOOKUP($A44,PC!$B$3:$K$62,6,FALSE),"")</f>
        <v/>
      </c>
      <c r="X44" s="145" t="str">
        <f>IFERROR(VLOOKUP($A44,PC!$B$3:$K$62,7,FALSE),"")</f>
        <v/>
      </c>
      <c r="Z44" s="145" t="str">
        <f>IFERROR(VLOOKUP($A44,PC!$B$3:$K$62,8,FALSE),"")</f>
        <v/>
      </c>
      <c r="AA44" s="145" t="str">
        <f>IFERROR(VLOOKUP($A44,PC!$B$3:$K$62,9,FALSE),"")</f>
        <v/>
      </c>
      <c r="AB44" s="148" t="str">
        <f>IFERROR(VLOOKUP($A44,PC!$B$3:$K$62,10,FALSE),"")</f>
        <v/>
      </c>
      <c r="AC44" s="147" t="str">
        <f>IFERROR(VLOOKUP($A44,PC!$B$3:$K$62,2,FALSE),"")</f>
        <v/>
      </c>
    </row>
    <row r="45" spans="1:29">
      <c r="A45" s="142" t="s">
        <v>56</v>
      </c>
      <c r="B45" s="127">
        <v>1E-4</v>
      </c>
      <c r="C45" s="120">
        <v>3.0000000000000001E-5</v>
      </c>
      <c r="D45" s="128">
        <v>3.9999999999999998E-6</v>
      </c>
      <c r="E45" s="122"/>
      <c r="G45" s="123"/>
      <c r="H45" s="122"/>
      <c r="J45" s="123"/>
      <c r="K45" s="122"/>
      <c r="M45" s="123"/>
      <c r="N45" s="122"/>
      <c r="P45" s="123"/>
      <c r="Q45" s="122"/>
      <c r="S45" s="123"/>
      <c r="T45" s="147">
        <f>IFERROR(VLOOKUP($A45,PC!$B$3:$K$62,3,FALSE),"")</f>
        <v>19883.5</v>
      </c>
      <c r="U45" s="145">
        <f>IFERROR(VLOOKUP($A45,PC!$B$3:$K$62,4,FALSE),"")</f>
        <v>19883.5</v>
      </c>
      <c r="V45" s="145">
        <f>IFERROR(VLOOKUP($A45,PC!$B$3:$K$62,5,FALSE),"")</f>
        <v>19883.5</v>
      </c>
      <c r="W45" s="145">
        <f>IFERROR(VLOOKUP($A45,PC!$B$3:$K$62,6,FALSE),"")</f>
        <v>19883.5</v>
      </c>
      <c r="X45" s="145">
        <f>IFERROR(VLOOKUP($A45,PC!$B$3:$K$62,7,FALSE),"")</f>
        <v>19883.5</v>
      </c>
      <c r="Y45" s="145">
        <f>IFERROR(VLOOKUP($A45,PC!$B$3:$K$62,7,FALSE),"")</f>
        <v>19883.5</v>
      </c>
      <c r="Z45" s="145">
        <f>IFERROR(VLOOKUP($A45,PC!$B$3:$K$62,8,FALSE),"")</f>
        <v>19883.5</v>
      </c>
      <c r="AA45" s="145">
        <f>IFERROR(VLOOKUP($A45,PC!$B$3:$K$62,9,FALSE),"")</f>
        <v>19883.5</v>
      </c>
      <c r="AB45" s="148" t="str">
        <f>IFERROR(VLOOKUP($A45,PC!$B$3:$K$62,10,FALSE),"")</f>
        <v>MJ/t</v>
      </c>
      <c r="AC45" s="147">
        <f>IFERROR(VLOOKUP($A45,PC!$B$3:$K$62,2,FALSE),"")</f>
        <v>1936.5776562625297</v>
      </c>
    </row>
    <row r="46" spans="1:29">
      <c r="A46" s="142" t="s">
        <v>57</v>
      </c>
      <c r="B46" s="127">
        <v>1.12E-4</v>
      </c>
      <c r="C46" s="120">
        <v>3.0000000000000001E-5</v>
      </c>
      <c r="D46" s="128">
        <v>3.9999999999999998E-6</v>
      </c>
      <c r="E46" s="122"/>
      <c r="G46" s="123"/>
      <c r="H46" s="122"/>
      <c r="J46" s="123"/>
      <c r="K46" s="122"/>
      <c r="M46" s="123"/>
      <c r="N46" s="122"/>
      <c r="P46" s="123"/>
      <c r="Q46" s="122"/>
      <c r="S46" s="123"/>
      <c r="T46" s="147">
        <f>IFERROR(VLOOKUP($A46,PC!$B$3:$K$62,3,FALSE),"")</f>
        <v>14486</v>
      </c>
      <c r="U46" s="145">
        <f>IFERROR(VLOOKUP($A46,PC!$B$3:$K$62,4,FALSE),"")</f>
        <v>14486</v>
      </c>
      <c r="V46" s="145">
        <f>IFERROR(VLOOKUP($A46,PC!$B$3:$K$62,5,FALSE),"")</f>
        <v>14486</v>
      </c>
      <c r="W46" s="145">
        <f>IFERROR(VLOOKUP($A46,PC!$B$3:$K$62,6,FALSE),"")</f>
        <v>14486</v>
      </c>
      <c r="X46" s="145">
        <f>IFERROR(VLOOKUP($A46,PC!$B$3:$K$62,7,FALSE),"")</f>
        <v>14486</v>
      </c>
      <c r="Y46" s="145">
        <v>14486</v>
      </c>
      <c r="Z46" s="145">
        <f>IFERROR(VLOOKUP($A46,PC!$B$3:$K$62,8,FALSE),"")</f>
        <v>14486</v>
      </c>
      <c r="AA46" s="145">
        <f>IFERROR(VLOOKUP($A46,PC!$B$3:$K$62,9,FALSE),"")</f>
        <v>14486</v>
      </c>
      <c r="AB46" s="148" t="str">
        <f>IFERROR(VLOOKUP($A46,PC!$B$3:$K$62,10,FALSE),"")</f>
        <v>MJ/t</v>
      </c>
      <c r="AC46" s="147">
        <f>IFERROR(VLOOKUP($A46,PC!$B$3:$K$62,2,FALSE),"")</f>
        <v>2658.1905881899543</v>
      </c>
    </row>
    <row r="47" spans="1:29">
      <c r="A47" s="142" t="s">
        <v>58</v>
      </c>
      <c r="B47" s="127">
        <v>9.5299999999999999E-5</v>
      </c>
      <c r="C47" s="120">
        <v>3.0000000000000001E-6</v>
      </c>
      <c r="D47" s="128">
        <v>1.9999999999999999E-6</v>
      </c>
      <c r="E47" s="122"/>
      <c r="G47" s="123"/>
      <c r="H47" s="122"/>
      <c r="J47" s="123"/>
      <c r="K47" s="122"/>
      <c r="M47" s="123"/>
      <c r="N47" s="122"/>
      <c r="P47" s="123"/>
      <c r="Q47" s="122"/>
      <c r="S47" s="123"/>
      <c r="T47" s="147">
        <f>IFERROR(VLOOKUP($A47,PC!$B$3:$K$62,3,FALSE),"")</f>
        <v>15070</v>
      </c>
      <c r="U47" s="145">
        <f>IFERROR(VLOOKUP($A47,PC!$B$3:$K$62,4,FALSE),"")</f>
        <v>15070</v>
      </c>
      <c r="V47" s="145">
        <f>IFERROR(VLOOKUP($A47,PC!$B$3:$K$62,5,FALSE),"")</f>
        <v>15070</v>
      </c>
      <c r="W47" s="145">
        <f>IFERROR(VLOOKUP($A47,PC!$B$3:$K$62,6,FALSE),"")</f>
        <v>15070</v>
      </c>
      <c r="X47" s="145">
        <f>IFERROR(VLOOKUP($A47,PC!$B$3:$K$62,7,FALSE),"")</f>
        <v>15070</v>
      </c>
      <c r="Y47" s="145">
        <f>IFERROR(VLOOKUP($A47,PC!$B$3:$K$62,7,FALSE),"")</f>
        <v>15070</v>
      </c>
      <c r="Z47" s="145">
        <f>IFERROR(VLOOKUP($A47,PC!$B$3:$K$62,8,FALSE),"")</f>
        <v>15070</v>
      </c>
      <c r="AA47" s="145">
        <f>IFERROR(VLOOKUP($A47,PC!$B$3:$K$62,9,FALSE),"")</f>
        <v>15070</v>
      </c>
      <c r="AB47" s="148" t="str">
        <f>IFERROR(VLOOKUP($A47,PC!$B$3:$K$62,10,FALSE),"")</f>
        <v>MJ/t</v>
      </c>
      <c r="AC47" s="147">
        <f>IFERROR(VLOOKUP($A47,PC!$B$3:$K$62,2,FALSE),"")</f>
        <v>2555.1716646795057</v>
      </c>
    </row>
    <row r="48" spans="1:29">
      <c r="A48" s="142" t="s">
        <v>59</v>
      </c>
      <c r="B48" s="127">
        <v>7.3300000000000006E-5</v>
      </c>
      <c r="C48" s="120">
        <v>3.0000000000000001E-6</v>
      </c>
      <c r="D48" s="128">
        <v>5.9999999999999997E-7</v>
      </c>
      <c r="E48" s="122"/>
      <c r="G48" s="123"/>
      <c r="H48" s="122"/>
      <c r="J48" s="123"/>
      <c r="K48" s="122"/>
      <c r="M48" s="123"/>
      <c r="N48" s="122"/>
      <c r="P48" s="123"/>
      <c r="Q48" s="122"/>
      <c r="S48" s="123"/>
      <c r="T48" s="147">
        <f>IFERROR(VLOOKUP($A48,PC!$B$3:$K$62,3,FALSE),"")</f>
        <v>6653</v>
      </c>
      <c r="U48" s="145">
        <f>IFERROR(VLOOKUP($A48,PC!$B$3:$K$62,4,FALSE),"")</f>
        <v>6653</v>
      </c>
      <c r="V48" s="145">
        <f>IFERROR(VLOOKUP($A48,PC!$B$3:$K$62,5,FALSE),"")</f>
        <v>5706</v>
      </c>
      <c r="W48" s="145">
        <f>IFERROR(VLOOKUP($A48,PC!$B$3:$K$62,6,FALSE),"")</f>
        <v>5980</v>
      </c>
      <c r="X48" s="145">
        <f>IFERROR(VLOOKUP($A48,PC!$B$3:$K$62,7,FALSE),"")</f>
        <v>5980</v>
      </c>
      <c r="Y48" s="145">
        <v>6307</v>
      </c>
      <c r="Z48" s="145">
        <f>IFERROR(VLOOKUP($A48,PC!$B$3:$K$62,8,FALSE),"")</f>
        <v>6307</v>
      </c>
      <c r="AA48" s="145">
        <f>IFERROR(VLOOKUP($A48,PC!$B$3:$K$62,9,FALSE),"")</f>
        <v>6307</v>
      </c>
      <c r="AB48" s="148" t="str">
        <f>IFERROR(VLOOKUP($A48,PC!$B$3:$K$62,10,FALSE),"")</f>
        <v>MJ/bl</v>
      </c>
      <c r="AC48" s="147" t="str">
        <f>IFERROR(VLOOKUP($A48,PC!$B$3:$K$62,2,FALSE),"")</f>
        <v>N/A</v>
      </c>
    </row>
    <row r="49" spans="1:29">
      <c r="A49" s="142" t="s">
        <v>162</v>
      </c>
      <c r="B49" s="127">
        <v>1.12E-4</v>
      </c>
      <c r="C49" s="120">
        <v>3.0000000000000001E-5</v>
      </c>
      <c r="D49" s="128">
        <v>3.9999999999999998E-6</v>
      </c>
      <c r="E49" s="122"/>
      <c r="G49" s="123"/>
      <c r="H49" s="122"/>
      <c r="J49" s="123"/>
      <c r="K49" s="122"/>
      <c r="M49" s="123"/>
      <c r="N49" s="122"/>
      <c r="P49" s="123"/>
      <c r="Q49" s="122"/>
      <c r="S49" s="123"/>
      <c r="T49" s="147">
        <f>IFERROR(VLOOKUP($A49,PC!$B$3:$K$62,3,FALSE),"")</f>
        <v>14000</v>
      </c>
      <c r="U49" s="145">
        <f>IFERROR(VLOOKUP($A49,PC!$B$3:$K$62,4,FALSE),"")</f>
        <v>14000</v>
      </c>
      <c r="V49" s="145">
        <f>IFERROR(VLOOKUP($A49,PC!$B$3:$K$62,5,FALSE),"")</f>
        <v>14000</v>
      </c>
      <c r="W49" s="145">
        <f>IFERROR(VLOOKUP($A49,PC!$B$3:$K$62,6,FALSE),"")</f>
        <v>14000</v>
      </c>
      <c r="X49" s="145">
        <f>IFERROR(VLOOKUP($A49,PC!$B$3:$K$62,7,FALSE),"")</f>
        <v>14000</v>
      </c>
      <c r="Y49" s="145">
        <f>IFERROR(VLOOKUP($A49,PC!$B$3:$K$62,7,FALSE),"")</f>
        <v>14000</v>
      </c>
      <c r="Z49" s="145">
        <f>IFERROR(VLOOKUP($A49,PC!$B$3:$K$62,8,FALSE),"")</f>
        <v>14000</v>
      </c>
      <c r="AA49" s="145">
        <f>IFERROR(VLOOKUP($A49,PC!$B$3:$K$62,9,FALSE),"")</f>
        <v>14000</v>
      </c>
      <c r="AB49" s="148" t="str">
        <f>IFERROR(VLOOKUP($A49,PC!$B$3:$K$62,10,FALSE),"")</f>
        <v>MJ/t</v>
      </c>
      <c r="AC49" s="147">
        <f>IFERROR(VLOOKUP($A49,PC!$B$3:$K$62,2,FALSE),"")</f>
        <v>2750.4255066029996</v>
      </c>
    </row>
    <row r="50" spans="1:29">
      <c r="A50" t="s">
        <v>163</v>
      </c>
      <c r="B50" s="127">
        <v>1.12E-4</v>
      </c>
      <c r="C50" s="120">
        <v>3.0000000000000001E-5</v>
      </c>
      <c r="D50" s="128">
        <v>3.9999999999999998E-6</v>
      </c>
      <c r="E50" s="122"/>
      <c r="G50" s="123"/>
      <c r="H50" s="122"/>
      <c r="J50" s="123"/>
      <c r="K50" s="122"/>
      <c r="M50" s="123"/>
      <c r="N50" s="122"/>
      <c r="P50" s="123"/>
      <c r="Q50" s="122"/>
      <c r="S50" s="123"/>
      <c r="T50" s="147">
        <f>IFERROR(VLOOKUP($A50,PC!$B$3:$K$62,3,FALSE),"")</f>
        <v>17584</v>
      </c>
      <c r="U50" s="145">
        <f>IFERROR(VLOOKUP($A50,PC!$B$3:$K$62,4,FALSE),"")</f>
        <v>17584</v>
      </c>
      <c r="V50" s="145">
        <f>IFERROR(VLOOKUP($A50,PC!$B$3:$K$62,5,FALSE),"")</f>
        <v>17584</v>
      </c>
      <c r="W50" s="145">
        <f>IFERROR(VLOOKUP($A50,PC!$B$3:$K$62,6,FALSE),"")</f>
        <v>17584</v>
      </c>
      <c r="X50" s="145">
        <f>IFERROR(VLOOKUP($A50,PC!$B$3:$K$62,7,FALSE),"")</f>
        <v>17584</v>
      </c>
      <c r="Y50" s="145">
        <f>IFERROR(VLOOKUP($A50,PC!$B$3:$K$62,7,FALSE),"")</f>
        <v>17584</v>
      </c>
      <c r="Z50" s="145">
        <f>IFERROR(VLOOKUP($A50,PC!$B$3:$K$62,8,FALSE),"")</f>
        <v>17584</v>
      </c>
      <c r="AA50" s="145">
        <f>IFERROR(VLOOKUP($A50,PC!$B$3:$K$62,9,FALSE),"")</f>
        <v>17584</v>
      </c>
      <c r="AB50" s="148" t="str">
        <f>IFERROR(VLOOKUP($A50,PC!$B$3:$K$62,10,FALSE),"")</f>
        <v>MJ/t</v>
      </c>
      <c r="AC50" s="147">
        <f>IFERROR(VLOOKUP($A50,PC!$B$3:$K$62,2,FALSE),"")</f>
        <v>2189.8167217125892</v>
      </c>
    </row>
    <row r="51" spans="1:29">
      <c r="A51" s="142" t="s">
        <v>60</v>
      </c>
      <c r="B51" s="127">
        <v>7.3300000000000006E-5</v>
      </c>
      <c r="C51" s="120">
        <v>3.0000000000000001E-6</v>
      </c>
      <c r="D51" s="128">
        <v>5.9999999999999997E-7</v>
      </c>
      <c r="E51" s="122"/>
      <c r="G51" s="123"/>
      <c r="H51" s="122"/>
      <c r="J51" s="123"/>
      <c r="K51" s="122"/>
      <c r="M51" s="123"/>
      <c r="N51" s="122"/>
      <c r="P51" s="123"/>
      <c r="Q51" s="122"/>
      <c r="S51" s="123"/>
      <c r="T51" s="147" t="str">
        <f>IFERROR(VLOOKUP($A51,PC!$B$3:$K$62,3,FALSE),"")</f>
        <v/>
      </c>
      <c r="U51" s="145" t="str">
        <f>IFERROR(VLOOKUP($A51,PC!$B$3:$K$62,4,FALSE),"")</f>
        <v/>
      </c>
      <c r="V51" s="145" t="str">
        <f>IFERROR(VLOOKUP($A51,PC!$B$3:$K$62,5,FALSE),"")</f>
        <v/>
      </c>
      <c r="W51" s="145" t="str">
        <f>IFERROR(VLOOKUP($A51,PC!$B$3:$K$62,6,FALSE),"")</f>
        <v/>
      </c>
      <c r="X51" s="145" t="str">
        <f>IFERROR(VLOOKUP($A51,PC!$B$3:$K$62,7,FALSE),"")</f>
        <v/>
      </c>
      <c r="Z51" s="145" t="str">
        <f>IFERROR(VLOOKUP($A51,PC!$B$3:$K$62,8,FALSE),"")</f>
        <v/>
      </c>
      <c r="AA51" s="145" t="str">
        <f>IFERROR(VLOOKUP($A51,PC!$B$3:$K$62,9,FALSE),"")</f>
        <v/>
      </c>
      <c r="AB51" s="148" t="str">
        <f>IFERROR(VLOOKUP($A51,PC!$B$3:$K$62,10,FALSE),"")</f>
        <v/>
      </c>
      <c r="AC51" s="147" t="str">
        <f>IFERROR(VLOOKUP($A51,PC!$B$3:$K$62,2,FALSE),"")</f>
        <v/>
      </c>
    </row>
    <row r="52" spans="1:29">
      <c r="A52" s="142" t="s">
        <v>61</v>
      </c>
      <c r="B52" s="127">
        <v>1E-4</v>
      </c>
      <c r="C52" s="120">
        <v>3.0000000000000001E-5</v>
      </c>
      <c r="D52" s="128">
        <v>3.9999999999999998E-6</v>
      </c>
      <c r="E52" s="122"/>
      <c r="G52" s="123"/>
      <c r="H52" s="122"/>
      <c r="J52" s="123"/>
      <c r="K52" s="122"/>
      <c r="M52" s="123"/>
      <c r="N52" s="122"/>
      <c r="P52" s="123"/>
      <c r="Q52" s="122"/>
      <c r="S52" s="123"/>
      <c r="T52" s="147">
        <f>IFERROR(VLOOKUP($A52,PC!$B$3:$K$62,3,FALSE),"")</f>
        <v>14441.5</v>
      </c>
      <c r="U52" s="145">
        <f>IFERROR(VLOOKUP($A52,PC!$B$3:$K$62,4,FALSE),"")</f>
        <v>14441.5</v>
      </c>
      <c r="V52" s="145">
        <f>IFERROR(VLOOKUP($A52,PC!$B$3:$K$62,5,FALSE),"")</f>
        <v>14441.5</v>
      </c>
      <c r="W52" s="145">
        <f>IFERROR(VLOOKUP($A52,PC!$B$3:$K$62,6,FALSE),"")</f>
        <v>14441.5</v>
      </c>
      <c r="X52" s="145">
        <f>IFERROR(VLOOKUP($A52,PC!$B$3:$K$62,7,FALSE),"")</f>
        <v>14441.5</v>
      </c>
      <c r="Y52" s="145">
        <f>IFERROR(VLOOKUP($A52,PC!$B$3:$K$62,7,FALSE),"")</f>
        <v>14441.5</v>
      </c>
      <c r="Z52" s="145">
        <f>IFERROR(VLOOKUP($A52,PC!$B$3:$K$62,8,FALSE),"")</f>
        <v>14441.5</v>
      </c>
      <c r="AA52" s="145">
        <f>IFERROR(VLOOKUP($A52,PC!$B$3:$K$62,9,FALSE),"")</f>
        <v>14441.5</v>
      </c>
      <c r="AB52" s="148" t="str">
        <f>IFERROR(VLOOKUP($A52,PC!$B$3:$K$62,10,FALSE),"")</f>
        <v>MJ/t</v>
      </c>
      <c r="AC52" s="147">
        <f>IFERROR(VLOOKUP($A52,PC!$B$3:$K$62,2,FALSE),"")</f>
        <v>2666.3602746031365</v>
      </c>
    </row>
    <row r="53" spans="1:29">
      <c r="A53" s="142" t="s">
        <v>62</v>
      </c>
      <c r="B53" s="127">
        <v>1E-4</v>
      </c>
      <c r="C53" s="120">
        <v>3.0000000000000001E-5</v>
      </c>
      <c r="D53" s="128">
        <v>3.9999999999999998E-6</v>
      </c>
      <c r="E53" s="122"/>
      <c r="G53" s="123"/>
      <c r="H53" s="122"/>
      <c r="J53" s="123"/>
      <c r="K53" s="122"/>
      <c r="M53" s="123"/>
      <c r="N53" s="122"/>
      <c r="P53" s="123"/>
      <c r="Q53" s="122"/>
      <c r="S53" s="123"/>
      <c r="T53" s="147">
        <f>IFERROR(VLOOKUP($A53,PC!$B$3:$K$62,3,FALSE),"")</f>
        <v>19046.5</v>
      </c>
      <c r="U53" s="145">
        <f>IFERROR(VLOOKUP($A53,PC!$B$3:$K$62,4,FALSE),"")</f>
        <v>19046.5</v>
      </c>
      <c r="V53" s="145">
        <f>IFERROR(VLOOKUP($A53,PC!$B$3:$K$62,5,FALSE),"")</f>
        <v>19046.5</v>
      </c>
      <c r="W53" s="145">
        <f>IFERROR(VLOOKUP($A53,PC!$B$3:$K$62,6,FALSE),"")</f>
        <v>19046.5</v>
      </c>
      <c r="X53" s="145">
        <f>IFERROR(VLOOKUP($A53,PC!$B$3:$K$62,7,FALSE),"")</f>
        <v>19046.5</v>
      </c>
      <c r="Y53" s="145">
        <f>IFERROR(VLOOKUP($A53,PC!$B$3:$K$62,7,FALSE),"")</f>
        <v>19046.5</v>
      </c>
      <c r="Z53" s="145">
        <f>IFERROR(VLOOKUP($A53,PC!$B$3:$K$62,8,FALSE),"")</f>
        <v>19046.5</v>
      </c>
      <c r="AA53" s="145">
        <f>IFERROR(VLOOKUP($A53,PC!$B$3:$K$62,9,FALSE),"")</f>
        <v>19046.5</v>
      </c>
      <c r="AB53" s="148" t="str">
        <f>IFERROR(VLOOKUP($A53,PC!$B$3:$K$62,10,FALSE),"")</f>
        <v>MJ/t</v>
      </c>
      <c r="AC53" s="147">
        <f>IFERROR(VLOOKUP($A53,PC!$B$3:$K$62,2,FALSE),"")</f>
        <v>2021.6995547546949</v>
      </c>
    </row>
    <row r="54" spans="1:29">
      <c r="A54" s="142" t="s">
        <v>63</v>
      </c>
      <c r="B54" s="127">
        <v>1E-4</v>
      </c>
      <c r="C54" s="120">
        <v>3.0000000000000001E-5</v>
      </c>
      <c r="D54" s="128">
        <v>3.9999999999999998E-6</v>
      </c>
      <c r="E54" s="122"/>
      <c r="G54" s="123"/>
      <c r="H54" s="122"/>
      <c r="J54" s="123"/>
      <c r="K54" s="122"/>
      <c r="M54" s="123"/>
      <c r="N54" s="122"/>
      <c r="P54" s="123"/>
      <c r="Q54" s="122"/>
      <c r="S54" s="123"/>
      <c r="T54" s="147">
        <f>IFERROR(VLOOKUP($A54,PC!$B$3:$K$62,3,FALSE),"")</f>
        <v>16744</v>
      </c>
      <c r="U54" s="145">
        <f>IFERROR(VLOOKUP($A54,PC!$B$3:$K$62,4,FALSE),"")</f>
        <v>16744</v>
      </c>
      <c r="V54" s="145">
        <f>IFERROR(VLOOKUP($A54,PC!$B$3:$K$62,5,FALSE),"")</f>
        <v>16744</v>
      </c>
      <c r="W54" s="145">
        <f>IFERROR(VLOOKUP($A54,PC!$B$3:$K$62,6,FALSE),"")</f>
        <v>16744</v>
      </c>
      <c r="X54" s="145">
        <f>IFERROR(VLOOKUP($A54,PC!$B$3:$K$62,7,FALSE),"")</f>
        <v>16744</v>
      </c>
      <c r="Y54" s="145">
        <f>IFERROR(VLOOKUP($A54,PC!$B$3:$K$62,7,FALSE),"")</f>
        <v>16744</v>
      </c>
      <c r="Z54" s="145">
        <f>IFERROR(VLOOKUP($A54,PC!$B$3:$K$62,8,FALSE),"")</f>
        <v>16744</v>
      </c>
      <c r="AA54" s="145">
        <f>IFERROR(VLOOKUP($A54,PC!$B$3:$K$62,9,FALSE),"")</f>
        <v>16744</v>
      </c>
      <c r="AB54" s="148" t="str">
        <f>IFERROR(VLOOKUP($A54,PC!$B$3:$K$62,10,FALSE),"")</f>
        <v>MJ/t</v>
      </c>
      <c r="AC54" s="147">
        <f>IFERROR(VLOOKUP($A54,PC!$B$3:$K$62,2,FALSE),"")</f>
        <v>2299.7058809802634</v>
      </c>
    </row>
    <row r="55" spans="1:29">
      <c r="A55" s="142" t="s">
        <v>64</v>
      </c>
      <c r="B55" s="127">
        <v>7.3300000000000006E-5</v>
      </c>
      <c r="C55" s="120">
        <v>3.0000000000000001E-6</v>
      </c>
      <c r="D55" s="128">
        <v>5.9999999999999997E-7</v>
      </c>
      <c r="E55" s="122"/>
      <c r="G55" s="123"/>
      <c r="H55" s="122"/>
      <c r="J55" s="123"/>
      <c r="K55" s="122"/>
      <c r="M55" s="123"/>
      <c r="N55" s="122"/>
      <c r="P55" s="123"/>
      <c r="Q55" s="122"/>
      <c r="S55" s="123"/>
      <c r="T55" s="147">
        <f>IFERROR(VLOOKUP($A55,PC!$B$3:$K$62,3,FALSE),"")</f>
        <v>6122</v>
      </c>
      <c r="U55" s="145">
        <f>IFERROR(VLOOKUP($A55,PC!$B$3:$K$62,4,FALSE),"")</f>
        <v>6122</v>
      </c>
      <c r="V55" s="145">
        <f>IFERROR(VLOOKUP($A55,PC!$B$3:$K$62,5,FALSE),"")</f>
        <v>6122</v>
      </c>
      <c r="W55" s="145">
        <f>IFERROR(VLOOKUP($A55,PC!$B$3:$K$62,6,FALSE),"")</f>
        <v>6122</v>
      </c>
      <c r="X55" s="145">
        <f>IFERROR(VLOOKUP($A55,PC!$B$3:$K$62,7,FALSE),"")</f>
        <v>6122</v>
      </c>
      <c r="Y55" s="145">
        <v>6347</v>
      </c>
      <c r="Z55" s="145">
        <f>IFERROR(VLOOKUP($A55,PC!$B$3:$K$62,8,FALSE),"")</f>
        <v>6347</v>
      </c>
      <c r="AA55" s="145">
        <f>IFERROR(VLOOKUP($A55,PC!$B$3:$K$62,9,FALSE),"")</f>
        <v>6427.76</v>
      </c>
      <c r="AB55" s="148" t="str">
        <f>IFERROR(VLOOKUP($A55,PC!$B$3:$K$62,10,FALSE),"")</f>
        <v>MJ/bl</v>
      </c>
      <c r="AC55" s="147" t="str">
        <f>IFERROR(VLOOKUP($A55,PC!$B$3:$K$62,2,FALSE),"")</f>
        <v>N/A</v>
      </c>
    </row>
    <row r="56" spans="1:29">
      <c r="A56" s="142" t="s">
        <v>65</v>
      </c>
      <c r="B56" s="127">
        <v>7.3300000000000006E-5</v>
      </c>
      <c r="C56" s="120">
        <v>3.0000000000000001E-6</v>
      </c>
      <c r="D56" s="128">
        <v>5.9999999999999997E-7</v>
      </c>
      <c r="E56" s="122"/>
      <c r="G56" s="123"/>
      <c r="H56" s="122"/>
      <c r="J56" s="123"/>
      <c r="K56" s="122"/>
      <c r="M56" s="123"/>
      <c r="N56" s="122"/>
      <c r="P56" s="123"/>
      <c r="Q56" s="122"/>
      <c r="S56" s="123"/>
      <c r="T56" s="147" t="str">
        <f>IFERROR(VLOOKUP($A56,PC!$B$3:$K$62,3,FALSE),"")</f>
        <v/>
      </c>
      <c r="U56" s="145" t="str">
        <f>IFERROR(VLOOKUP($A56,PC!$B$3:$K$62,4,FALSE),"")</f>
        <v/>
      </c>
      <c r="V56" s="145" t="str">
        <f>IFERROR(VLOOKUP($A56,PC!$B$3:$K$62,5,FALSE),"")</f>
        <v/>
      </c>
      <c r="W56" s="145" t="str">
        <f>IFERROR(VLOOKUP($A56,PC!$B$3:$K$62,6,FALSE),"")</f>
        <v/>
      </c>
      <c r="X56" s="145" t="str">
        <f>IFERROR(VLOOKUP($A56,PC!$B$3:$K$62,7,FALSE),"")</f>
        <v/>
      </c>
      <c r="Z56" s="145" t="str">
        <f>IFERROR(VLOOKUP($A56,PC!$B$3:$K$62,8,FALSE),"")</f>
        <v/>
      </c>
      <c r="AA56" s="145" t="str">
        <f>IFERROR(VLOOKUP($A56,PC!$B$3:$K$62,9,FALSE),"")</f>
        <v/>
      </c>
      <c r="AB56" s="148" t="str">
        <f>IFERROR(VLOOKUP($A56,PC!$B$3:$K$62,10,FALSE),"")</f>
        <v/>
      </c>
      <c r="AC56" s="147" t="str">
        <f>IFERROR(VLOOKUP($A56,PC!$B$3:$K$62,2,FALSE),"")</f>
        <v/>
      </c>
    </row>
    <row r="57" spans="1:29">
      <c r="A57" s="142" t="s">
        <v>66</v>
      </c>
      <c r="B57" s="127">
        <v>7.3300000000000006E-5</v>
      </c>
      <c r="C57" s="120">
        <v>3.0000000000000001E-6</v>
      </c>
      <c r="D57" s="128">
        <v>5.9999999999999997E-7</v>
      </c>
      <c r="E57" s="122"/>
      <c r="G57" s="123"/>
      <c r="H57" s="122"/>
      <c r="J57" s="123"/>
      <c r="K57" s="122"/>
      <c r="M57" s="123"/>
      <c r="N57" s="122"/>
      <c r="P57" s="123"/>
      <c r="Q57" s="122"/>
      <c r="S57" s="123"/>
      <c r="T57" s="147" t="str">
        <f>IFERROR(VLOOKUP($A57,PC!$B$3:$K$62,3,FALSE),"")</f>
        <v/>
      </c>
      <c r="U57" s="145" t="str">
        <f>IFERROR(VLOOKUP($A57,PC!$B$3:$K$62,4,FALSE),"")</f>
        <v/>
      </c>
      <c r="V57" s="145" t="str">
        <f>IFERROR(VLOOKUP($A57,PC!$B$3:$K$62,5,FALSE),"")</f>
        <v/>
      </c>
      <c r="W57" s="145" t="str">
        <f>IFERROR(VLOOKUP($A57,PC!$B$3:$K$62,6,FALSE),"")</f>
        <v/>
      </c>
      <c r="X57" s="145" t="str">
        <f>IFERROR(VLOOKUP($A57,PC!$B$3:$K$62,7,FALSE),"")</f>
        <v/>
      </c>
      <c r="Z57" s="145" t="str">
        <f>IFERROR(VLOOKUP($A57,PC!$B$3:$K$62,8,FALSE),"")</f>
        <v/>
      </c>
      <c r="AA57" s="145" t="str">
        <f>IFERROR(VLOOKUP($A57,PC!$B$3:$K$62,9,FALSE),"")</f>
        <v/>
      </c>
      <c r="AB57" s="148" t="str">
        <f>IFERROR(VLOOKUP($A57,PC!$B$3:$K$62,10,FALSE),"")</f>
        <v/>
      </c>
      <c r="AC57" s="147" t="str">
        <f>IFERROR(VLOOKUP($A57,PC!$B$3:$K$62,2,FALSE),"")</f>
        <v/>
      </c>
    </row>
    <row r="58" spans="1:29">
      <c r="A58" s="142" t="s">
        <v>67</v>
      </c>
      <c r="B58" s="127">
        <v>7.3300000000000006E-5</v>
      </c>
      <c r="C58" s="120">
        <v>3.0000000000000001E-6</v>
      </c>
      <c r="D58" s="128">
        <v>5.9999999999999997E-7</v>
      </c>
      <c r="E58" s="122"/>
      <c r="G58" s="123"/>
      <c r="H58" s="122"/>
      <c r="J58" s="123"/>
      <c r="K58" s="122"/>
      <c r="M58" s="123"/>
      <c r="N58" s="122"/>
      <c r="P58" s="123"/>
      <c r="Q58" s="122"/>
      <c r="S58" s="123"/>
      <c r="T58" s="147" t="str">
        <f>IFERROR(VLOOKUP($A58,PC!$B$3:$K$62,3,FALSE),"")</f>
        <v/>
      </c>
      <c r="U58" s="145" t="str">
        <f>IFERROR(VLOOKUP($A58,PC!$B$3:$K$62,4,FALSE),"")</f>
        <v/>
      </c>
      <c r="V58" s="145" t="str">
        <f>IFERROR(VLOOKUP($A58,PC!$B$3:$K$62,5,FALSE),"")</f>
        <v/>
      </c>
      <c r="W58" s="145" t="str">
        <f>IFERROR(VLOOKUP($A58,PC!$B$3:$K$62,6,FALSE),"")</f>
        <v/>
      </c>
      <c r="X58" s="145" t="str">
        <f>IFERROR(VLOOKUP($A58,PC!$B$3:$K$62,7,FALSE),"")</f>
        <v/>
      </c>
      <c r="Z58" s="145" t="str">
        <f>IFERROR(VLOOKUP($A58,PC!$B$3:$K$62,8,FALSE),"")</f>
        <v/>
      </c>
      <c r="AA58" s="145" t="str">
        <f>IFERROR(VLOOKUP($A58,PC!$B$3:$K$62,9,FALSE),"")</f>
        <v/>
      </c>
      <c r="AB58" s="148" t="str">
        <f>IFERROR(VLOOKUP($A58,PC!$B$3:$K$62,10,FALSE),"")</f>
        <v/>
      </c>
      <c r="AC58" s="147" t="str">
        <f>IFERROR(VLOOKUP($A58,PC!$B$3:$K$62,2,FALSE),"")</f>
        <v/>
      </c>
    </row>
    <row r="59" spans="1:29">
      <c r="A59" s="142" t="s">
        <v>68</v>
      </c>
      <c r="B59" s="127">
        <v>7.1899999999999999E-5</v>
      </c>
      <c r="C59" s="120">
        <v>3.0000000000000001E-6</v>
      </c>
      <c r="D59" s="128">
        <v>5.9999999999999997E-7</v>
      </c>
      <c r="E59" s="122"/>
      <c r="G59" s="123"/>
      <c r="H59" s="122"/>
      <c r="J59" s="123"/>
      <c r="K59" s="122"/>
      <c r="M59" s="123"/>
      <c r="N59" s="122"/>
      <c r="P59" s="123"/>
      <c r="Q59" s="122"/>
      <c r="S59" s="123"/>
      <c r="T59" s="147">
        <f>IFERROR(VLOOKUP($A59,PC!$B$3:$K$62,3,FALSE),"")</f>
        <v>5912</v>
      </c>
      <c r="U59" s="145">
        <f>IFERROR(VLOOKUP($A59,PC!$B$3:$K$62,4,FALSE),"")</f>
        <v>5912</v>
      </c>
      <c r="V59" s="145">
        <f>IFERROR(VLOOKUP($A59,PC!$B$3:$K$62,5,FALSE),"")</f>
        <v>6071</v>
      </c>
      <c r="W59" s="145">
        <f>IFERROR(VLOOKUP($A59,PC!$B$3:$K$62,6,FALSE),"")</f>
        <v>5752</v>
      </c>
      <c r="X59" s="145">
        <f>IFERROR(VLOOKUP($A59,PC!$B$3:$K$62,7,FALSE),"")</f>
        <v>5752</v>
      </c>
      <c r="Y59" s="145">
        <v>5888</v>
      </c>
      <c r="Z59" s="145">
        <f>IFERROR(VLOOKUP($A59,PC!$B$3:$K$62,8,FALSE),"")</f>
        <v>5888</v>
      </c>
      <c r="AA59" s="145">
        <f>IFERROR(VLOOKUP($A59,PC!$B$3:$K$62,9,FALSE),"")</f>
        <v>5888</v>
      </c>
      <c r="AB59" s="148" t="str">
        <f>IFERROR(VLOOKUP($A59,PC!$B$3:$K$62,10,FALSE),"")</f>
        <v>MJ/bl</v>
      </c>
      <c r="AC59" s="147" t="str">
        <f>IFERROR(VLOOKUP($A59,PC!$B$3:$K$62,2,FALSE),"")</f>
        <v>N/A</v>
      </c>
    </row>
    <row r="60" spans="1:29">
      <c r="A60" s="142" t="s">
        <v>164</v>
      </c>
      <c r="B60" s="127">
        <v>1.06E-4</v>
      </c>
      <c r="C60" s="120">
        <v>9.9999999999999995E-7</v>
      </c>
      <c r="D60" s="128">
        <v>1.5E-6</v>
      </c>
      <c r="E60" s="122"/>
      <c r="G60" s="123"/>
      <c r="H60" s="122"/>
      <c r="J60" s="123"/>
      <c r="K60" s="122"/>
      <c r="M60" s="123"/>
      <c r="N60" s="122"/>
      <c r="P60" s="123"/>
      <c r="Q60" s="122"/>
      <c r="S60" s="123"/>
      <c r="T60" s="147">
        <f>IFERROR(VLOOKUP($A60,PC!$B$3:$K$62,3,FALSE),"")</f>
        <v>13000</v>
      </c>
      <c r="U60" s="145">
        <f>IFERROR(VLOOKUP($A60,PC!$B$3:$K$62,4,FALSE),"")</f>
        <v>13000</v>
      </c>
      <c r="V60" s="145">
        <f>IFERROR(VLOOKUP($A60,PC!$B$3:$K$62,5,FALSE),"")</f>
        <v>13000</v>
      </c>
      <c r="W60" s="145">
        <f>IFERROR(VLOOKUP($A60,PC!$B$3:$K$62,6,FALSE),"")</f>
        <v>13000</v>
      </c>
      <c r="X60" s="145">
        <f>IFERROR(VLOOKUP($A60,PC!$B$3:$K$62,7,FALSE),"")</f>
        <v>13000</v>
      </c>
      <c r="Y60" s="145">
        <f>IFERROR(VLOOKUP($A60,PC!$B$3:$K$62,7,FALSE),"")</f>
        <v>13000</v>
      </c>
      <c r="Z60" s="145">
        <f>IFERROR(VLOOKUP($A60,PC!$B$3:$K$62,8,FALSE),"")</f>
        <v>13000</v>
      </c>
      <c r="AA60" s="145">
        <f>IFERROR(VLOOKUP($A60,PC!$B$3:$K$62,9,FALSE),"")</f>
        <v>13000</v>
      </c>
      <c r="AB60" s="148" t="str">
        <f>IFERROR(VLOOKUP($A60,PC!$B$3:$K$62,10,FALSE),"")</f>
        <v>MJ/t</v>
      </c>
      <c r="AC60" s="147">
        <f>IFERROR(VLOOKUP($A60,PC!$B$3:$K$62,2,FALSE),"")</f>
        <v>2962.0714261108428</v>
      </c>
    </row>
    <row r="61" spans="1:29" ht="15.75" thickBot="1">
      <c r="A61" s="143" t="s">
        <v>69</v>
      </c>
      <c r="B61" s="129">
        <v>7.1500000000000003E-5</v>
      </c>
      <c r="C61" s="130">
        <v>3.0000000000000001E-6</v>
      </c>
      <c r="D61" s="131">
        <v>5.9999999999999997E-7</v>
      </c>
      <c r="E61" s="124"/>
      <c r="F61" s="125"/>
      <c r="G61" s="126"/>
      <c r="H61" s="124"/>
      <c r="I61" s="125"/>
      <c r="J61" s="126"/>
      <c r="K61" s="124"/>
      <c r="L61" s="125"/>
      <c r="M61" s="126"/>
      <c r="N61" s="124"/>
      <c r="O61" s="125"/>
      <c r="P61" s="126"/>
      <c r="Q61" s="124"/>
      <c r="R61" s="125"/>
      <c r="S61" s="126"/>
      <c r="T61" s="175">
        <v>42800</v>
      </c>
      <c r="U61" s="176">
        <v>42800</v>
      </c>
      <c r="V61" s="176">
        <v>42800</v>
      </c>
      <c r="W61" s="176">
        <v>42800</v>
      </c>
      <c r="X61" s="176">
        <v>42800</v>
      </c>
      <c r="Y61" s="176">
        <v>42800</v>
      </c>
      <c r="Z61" s="176">
        <v>42800</v>
      </c>
      <c r="AA61" s="176">
        <v>42801</v>
      </c>
      <c r="AB61" s="148" t="s">
        <v>125</v>
      </c>
      <c r="AC61" s="177">
        <v>804.5</v>
      </c>
    </row>
    <row r="63" spans="1:29" s="12" customFormat="1">
      <c r="F63" s="7"/>
    </row>
    <row r="64" spans="1:29" s="12" customFormat="1">
      <c r="B64" s="305" t="s">
        <v>1</v>
      </c>
      <c r="C64" s="305"/>
      <c r="D64" s="305"/>
      <c r="E64" s="306"/>
      <c r="F64" s="7"/>
    </row>
    <row r="65" spans="1:8" s="12" customFormat="1">
      <c r="A65" s="16" t="s">
        <v>0</v>
      </c>
      <c r="B65" s="17" t="s">
        <v>18</v>
      </c>
      <c r="C65" s="17" t="s">
        <v>2</v>
      </c>
      <c r="D65" s="17" t="s">
        <v>3</v>
      </c>
      <c r="E65" s="18" t="s">
        <v>4</v>
      </c>
      <c r="F65" s="17" t="s">
        <v>122</v>
      </c>
      <c r="G65" s="17" t="s">
        <v>123</v>
      </c>
    </row>
    <row r="66" spans="1:8" s="12" customFormat="1">
      <c r="A66" s="19" t="s">
        <v>15</v>
      </c>
      <c r="B66" s="20" t="s">
        <v>5</v>
      </c>
      <c r="C66" s="118">
        <v>7.4099999999999999E-5</v>
      </c>
      <c r="D66" s="118">
        <v>3.8999999999999999E-6</v>
      </c>
      <c r="E66" s="119">
        <v>3.8999999999999999E-6</v>
      </c>
      <c r="F66" s="7" t="str">
        <f>IFERROR(VLOOKUP(Tabla9[[#This Row],[Combustible]],PC!$B$3:$K$62,2,FALSE),0)</f>
        <v>N/A</v>
      </c>
      <c r="G66" s="7">
        <f>IFERROR(VLOOKUP(Tabla9[[#This Row],[Combustible]],PC!$B$3:$K$62,3,FALSE),0)</f>
        <v>6037</v>
      </c>
    </row>
    <row r="67" spans="1:8" s="12" customFormat="1">
      <c r="A67" s="19" t="s">
        <v>15</v>
      </c>
      <c r="B67" s="20" t="s">
        <v>6</v>
      </c>
      <c r="C67" s="118">
        <v>6.9300000000000004E-5</v>
      </c>
      <c r="D67" s="118">
        <v>2.5000000000000001E-5</v>
      </c>
      <c r="E67" s="119">
        <v>7.9999999999999996E-6</v>
      </c>
      <c r="F67" s="7">
        <f>IFERROR(VLOOKUP(Tabla9[[#This Row],[Combustible]],PC!$B$3:$K$62,2,FALSE),0)</f>
        <v>0</v>
      </c>
      <c r="G67" s="23">
        <f>IFERROR(VLOOKUP(Tabla9[[#This Row],[Combustible]],PC!$B$3:$K$62,3,FALSE),0)</f>
        <v>0</v>
      </c>
    </row>
    <row r="68" spans="1:8" s="12" customFormat="1">
      <c r="A68" s="19" t="s">
        <v>15</v>
      </c>
      <c r="B68" s="20" t="s">
        <v>7</v>
      </c>
      <c r="C68" s="118">
        <v>5.6100000000000002E-5</v>
      </c>
      <c r="D68" s="118">
        <v>9.2E-5</v>
      </c>
      <c r="E68" s="119">
        <v>3.0000000000000001E-6</v>
      </c>
      <c r="F68" s="7">
        <f>IFERROR(VLOOKUP(Tabla9[[#This Row],[Combustible]],PC!$B$3:$K$62,2,FALSE),0)</f>
        <v>0</v>
      </c>
      <c r="G68" s="23">
        <f>IFERROR(VLOOKUP(Tabla9[[#This Row],[Combustible]],PC!$B$3:$K$62,3,FALSE),0)</f>
        <v>0</v>
      </c>
    </row>
    <row r="69" spans="1:8" s="12" customFormat="1">
      <c r="A69" s="19" t="s">
        <v>15</v>
      </c>
      <c r="B69" s="20" t="s">
        <v>8</v>
      </c>
      <c r="C69" s="118">
        <v>6.3100000000000002E-5</v>
      </c>
      <c r="D69" s="118">
        <v>6.2000000000000003E-5</v>
      </c>
      <c r="E69" s="119">
        <v>1.9999999999999999E-7</v>
      </c>
      <c r="F69" s="7">
        <f>IFERROR(VLOOKUP(Tabla9[[#This Row],[Combustible]],PC!$B$3:$K$62,2,FALSE),0)</f>
        <v>0</v>
      </c>
      <c r="G69" s="23">
        <f>IFERROR(VLOOKUP(Tabla9[[#This Row],[Combustible]],PC!$B$3:$K$62,3,FALSE),0)</f>
        <v>0</v>
      </c>
    </row>
    <row r="70" spans="1:8" s="12" customFormat="1">
      <c r="A70" s="24" t="s">
        <v>9</v>
      </c>
      <c r="B70" s="25" t="s">
        <v>5</v>
      </c>
      <c r="C70" s="21">
        <v>7.4099999999999999E-5</v>
      </c>
      <c r="D70" s="21">
        <v>4.1500000000000001E-6</v>
      </c>
      <c r="E70" s="22">
        <v>2.8600000000000001E-5</v>
      </c>
      <c r="F70" s="7" t="str">
        <f>IFERROR(VLOOKUP(Tabla9[[#This Row],[Combustible]],PC!$B$3:$K$62,2,FALSE),0)</f>
        <v>N/A</v>
      </c>
      <c r="G70" s="23">
        <f>IFERROR(VLOOKUP(Tabla9[[#This Row],[Combustible]],PC!$B$3:$K$62,3,FALSE),0)</f>
        <v>6037</v>
      </c>
    </row>
    <row r="71" spans="1:8" s="12" customFormat="1">
      <c r="A71" s="19" t="s">
        <v>10</v>
      </c>
      <c r="B71" s="26" t="s">
        <v>5</v>
      </c>
      <c r="C71" s="118">
        <v>7.4099999999999999E-5</v>
      </c>
      <c r="D71" s="118" t="s">
        <v>12</v>
      </c>
      <c r="E71" s="119" t="s">
        <v>12</v>
      </c>
      <c r="F71" s="7" t="str">
        <f>IFERROR(VLOOKUP(Tabla9[[#This Row],[Combustible]],PC!$B$3:$K$62,2,FALSE),0)</f>
        <v>N/A</v>
      </c>
      <c r="G71" s="23">
        <f>IFERROR(VLOOKUP(Tabla9[[#This Row],[Combustible]],PC!$B$3:$K$62,3,FALSE),0)</f>
        <v>6037</v>
      </c>
    </row>
    <row r="72" spans="1:8" s="12" customFormat="1" ht="22.5">
      <c r="A72" s="19" t="s">
        <v>10</v>
      </c>
      <c r="B72" s="26" t="s">
        <v>13</v>
      </c>
      <c r="C72" s="118">
        <v>6.9300000000000004E-5</v>
      </c>
      <c r="D72" s="118" t="s">
        <v>12</v>
      </c>
      <c r="E72" s="119" t="s">
        <v>12</v>
      </c>
      <c r="F72" s="7" t="str">
        <f>IFERROR(VLOOKUP(Tabla9[[#This Row],[Combustible]],PC!$B$3:$K$62,2,FALSE),0)</f>
        <v>N/A</v>
      </c>
      <c r="G72" s="23">
        <f>IFERROR(VLOOKUP(Tabla9[[#This Row],[Combustible]],PC!$B$3:$K$62,3,FALSE),0)</f>
        <v>5365</v>
      </c>
    </row>
    <row r="73" spans="1:8" s="12" customFormat="1">
      <c r="A73" s="19" t="s">
        <v>10</v>
      </c>
      <c r="B73" s="27" t="s">
        <v>14</v>
      </c>
      <c r="C73" s="28">
        <v>7.7399999999999998E-5</v>
      </c>
      <c r="D73" s="28">
        <v>6.9999999999999999E-6</v>
      </c>
      <c r="E73" s="29">
        <v>1.9999999999999999E-6</v>
      </c>
      <c r="F73" s="7" t="str">
        <f>IFERROR(VLOOKUP(Tabla9[[#This Row],[Combustible]],PC!$B$3:$K$62,2,FALSE),0)</f>
        <v>N/A</v>
      </c>
      <c r="G73" s="23">
        <f>IFERROR(VLOOKUP(Tabla9[[#This Row],[Combustible]],PC!$B$3:$K$62,3,FALSE),0)</f>
        <v>6565</v>
      </c>
    </row>
    <row r="74" spans="1:8" s="12" customFormat="1">
      <c r="A74" s="19" t="s">
        <v>16</v>
      </c>
      <c r="B74" s="26" t="s">
        <v>5</v>
      </c>
      <c r="C74" s="21">
        <v>7.4099999999999999E-5</v>
      </c>
      <c r="D74" s="21">
        <v>4.1500000000000001E-6</v>
      </c>
      <c r="E74" s="22">
        <v>2.8600000000000001E-5</v>
      </c>
      <c r="F74" s="7" t="str">
        <f>IFERROR(VLOOKUP(Tabla9[[#This Row],[Combustible]],PC!$B$3:$K$62,2,FALSE),0)</f>
        <v>N/A</v>
      </c>
      <c r="G74" s="23">
        <f>IFERROR(VLOOKUP(Tabla9[[#This Row],[Combustible]],PC!$B$3:$K$62,3,FALSE),0)</f>
        <v>6037</v>
      </c>
    </row>
    <row r="75" spans="1:8" s="12" customFormat="1" ht="22.5">
      <c r="A75" s="19" t="s">
        <v>16</v>
      </c>
      <c r="B75" s="26" t="s">
        <v>13</v>
      </c>
      <c r="C75" s="21">
        <v>6.9300000000000004E-5</v>
      </c>
      <c r="D75" s="21">
        <v>8.0000000000000007E-5</v>
      </c>
      <c r="E75" s="22">
        <v>1.9999999999999999E-6</v>
      </c>
      <c r="F75" s="7" t="str">
        <f>IFERROR(VLOOKUP(Tabla9[[#This Row],[Combustible]],PC!$B$3:$K$62,2,FALSE),0)</f>
        <v>N/A</v>
      </c>
      <c r="G75" s="23">
        <f>IFERROR(VLOOKUP(Tabla9[[#This Row],[Combustible]],PC!$B$3:$K$62,3,FALSE),0)</f>
        <v>5365</v>
      </c>
    </row>
    <row r="76" spans="1:8" s="12" customFormat="1">
      <c r="A76" s="19" t="s">
        <v>17</v>
      </c>
      <c r="B76" s="26" t="s">
        <v>5</v>
      </c>
      <c r="C76" s="21">
        <v>7.4099999999999999E-5</v>
      </c>
      <c r="D76" s="21">
        <v>4.1500000000000001E-6</v>
      </c>
      <c r="E76" s="22">
        <v>2.8600000000000001E-5</v>
      </c>
      <c r="F76" s="7" t="str">
        <f>IFERROR(VLOOKUP(Tabla9[[#This Row],[Combustible]],PC!$B$3:$K$62,2,FALSE),0)</f>
        <v>N/A</v>
      </c>
      <c r="G76" s="23">
        <f>IFERROR(VLOOKUP(Tabla9[[#This Row],[Combustible]],PC!$B$3:$K$62,3,FALSE),0)</f>
        <v>6037</v>
      </c>
    </row>
    <row r="77" spans="1:8" s="12" customFormat="1" ht="22.5">
      <c r="A77" s="19" t="s">
        <v>17</v>
      </c>
      <c r="B77" s="26" t="s">
        <v>13</v>
      </c>
      <c r="C77" s="21">
        <v>6.9300000000000004E-5</v>
      </c>
      <c r="D77" s="21">
        <v>5.0000000000000002E-5</v>
      </c>
      <c r="E77" s="22">
        <v>1.9999999999999999E-6</v>
      </c>
      <c r="F77" s="7" t="str">
        <f>IFERROR(VLOOKUP(Tabla9[[#This Row],[Combustible]],PC!$B$3:$K$62,2,FALSE),0)</f>
        <v>N/A</v>
      </c>
      <c r="G77" s="23">
        <f>IFERROR(VLOOKUP(Tabla9[[#This Row],[Combustible]],PC!$B$3:$K$62,3,FALSE),0)</f>
        <v>5365</v>
      </c>
    </row>
    <row r="78" spans="1:8" s="12" customFormat="1">
      <c r="F78" s="7"/>
    </row>
    <row r="79" spans="1:8" s="12" customFormat="1">
      <c r="F79" s="7"/>
    </row>
    <row r="80" spans="1:8" s="12" customFormat="1">
      <c r="E80" s="12" t="s">
        <v>114</v>
      </c>
      <c r="F80" s="30" t="s">
        <v>2</v>
      </c>
      <c r="G80" s="30" t="s">
        <v>3</v>
      </c>
      <c r="H80" s="31" t="s">
        <v>4</v>
      </c>
    </row>
    <row r="81" spans="1:8" s="12" customFormat="1">
      <c r="A81" s="12" t="s">
        <v>88</v>
      </c>
      <c r="B81" s="12">
        <v>10</v>
      </c>
      <c r="C81" s="32" t="s">
        <v>5</v>
      </c>
      <c r="D81" s="12">
        <v>1</v>
      </c>
      <c r="E81" s="12">
        <f t="shared" ref="E81:E92" si="0">D81+B81</f>
        <v>11</v>
      </c>
      <c r="F81" s="33">
        <v>7.4099999999999999E-5</v>
      </c>
      <c r="G81" s="33">
        <v>3.8999999999999999E-6</v>
      </c>
      <c r="H81" s="34">
        <v>3.8999999999999999E-6</v>
      </c>
    </row>
    <row r="82" spans="1:8" s="12" customFormat="1" ht="22.5">
      <c r="A82" s="12" t="s">
        <v>88</v>
      </c>
      <c r="B82" s="12">
        <v>10</v>
      </c>
      <c r="C82" s="35" t="s">
        <v>13</v>
      </c>
      <c r="D82" s="12">
        <v>2</v>
      </c>
      <c r="E82" s="12">
        <f t="shared" si="0"/>
        <v>12</v>
      </c>
      <c r="F82" s="21">
        <v>6.9300000000000004E-5</v>
      </c>
      <c r="G82" s="21">
        <v>2.5000000000000001E-5</v>
      </c>
      <c r="H82" s="22">
        <v>7.9999999999999996E-6</v>
      </c>
    </row>
    <row r="83" spans="1:8" s="12" customFormat="1">
      <c r="A83" s="12" t="s">
        <v>88</v>
      </c>
      <c r="B83" s="12">
        <v>10</v>
      </c>
      <c r="C83" s="32" t="s">
        <v>48</v>
      </c>
      <c r="D83" s="12">
        <v>3</v>
      </c>
      <c r="E83" s="12">
        <f t="shared" si="0"/>
        <v>13</v>
      </c>
      <c r="F83" s="33">
        <v>5.6100000000000002E-5</v>
      </c>
      <c r="G83" s="33">
        <v>9.2E-5</v>
      </c>
      <c r="H83" s="34">
        <v>3.0000000000000001E-6</v>
      </c>
    </row>
    <row r="84" spans="1:8" s="12" customFormat="1">
      <c r="A84" s="12" t="s">
        <v>88</v>
      </c>
      <c r="B84" s="12">
        <v>10</v>
      </c>
      <c r="C84" s="20" t="s">
        <v>45</v>
      </c>
      <c r="D84" s="12">
        <v>4</v>
      </c>
      <c r="E84" s="12">
        <f t="shared" si="0"/>
        <v>14</v>
      </c>
      <c r="F84" s="21">
        <v>6.3100000000000002E-5</v>
      </c>
      <c r="G84" s="21">
        <v>6.2000000000000003E-5</v>
      </c>
      <c r="H84" s="22">
        <v>1.9999999999999999E-7</v>
      </c>
    </row>
    <row r="85" spans="1:8" s="12" customFormat="1">
      <c r="A85" s="12" t="s">
        <v>134</v>
      </c>
      <c r="B85" s="12">
        <v>20</v>
      </c>
      <c r="C85" s="36" t="s">
        <v>5</v>
      </c>
      <c r="D85" s="12">
        <v>1</v>
      </c>
      <c r="E85" s="12">
        <f t="shared" si="0"/>
        <v>21</v>
      </c>
      <c r="F85" s="33">
        <v>7.4099999999999999E-5</v>
      </c>
      <c r="G85" s="33">
        <v>4.1500000000000001E-6</v>
      </c>
      <c r="H85" s="34">
        <v>2.8600000000000001E-5</v>
      </c>
    </row>
    <row r="86" spans="1:8" s="12" customFormat="1">
      <c r="A86" s="12" t="s">
        <v>89</v>
      </c>
      <c r="B86" s="12">
        <v>30</v>
      </c>
      <c r="C86" s="26" t="s">
        <v>5</v>
      </c>
      <c r="D86" s="12">
        <v>1</v>
      </c>
      <c r="E86" s="12">
        <f t="shared" si="0"/>
        <v>31</v>
      </c>
      <c r="F86" s="21">
        <v>7.4099999999999999E-5</v>
      </c>
      <c r="G86" s="21" t="s">
        <v>12</v>
      </c>
      <c r="H86" s="22" t="s">
        <v>12</v>
      </c>
    </row>
    <row r="87" spans="1:8" s="12" customFormat="1" ht="22.5">
      <c r="A87" s="12" t="s">
        <v>89</v>
      </c>
      <c r="B87" s="12">
        <v>30</v>
      </c>
      <c r="C87" s="35" t="s">
        <v>13</v>
      </c>
      <c r="D87" s="12">
        <v>2</v>
      </c>
      <c r="E87" s="12">
        <f t="shared" si="0"/>
        <v>32</v>
      </c>
      <c r="F87" s="33">
        <v>6.9300000000000004E-5</v>
      </c>
      <c r="G87" s="33" t="s">
        <v>12</v>
      </c>
      <c r="H87" s="34" t="s">
        <v>12</v>
      </c>
    </row>
    <row r="88" spans="1:8" s="12" customFormat="1">
      <c r="A88" s="12" t="s">
        <v>89</v>
      </c>
      <c r="B88" s="12">
        <v>30</v>
      </c>
      <c r="C88" s="37" t="s">
        <v>14</v>
      </c>
      <c r="D88" s="12">
        <v>5</v>
      </c>
      <c r="E88" s="12">
        <f t="shared" si="0"/>
        <v>35</v>
      </c>
      <c r="F88" s="38">
        <v>7.7399999999999998E-5</v>
      </c>
      <c r="G88" s="38">
        <v>6.9999999999999999E-6</v>
      </c>
      <c r="H88" s="39">
        <v>1.9999999999999999E-6</v>
      </c>
    </row>
    <row r="89" spans="1:8" s="12" customFormat="1">
      <c r="A89" s="12" t="s">
        <v>133</v>
      </c>
      <c r="B89" s="12">
        <v>40</v>
      </c>
      <c r="C89" s="35" t="s">
        <v>5</v>
      </c>
      <c r="D89" s="12">
        <v>1</v>
      </c>
      <c r="E89" s="12">
        <f t="shared" si="0"/>
        <v>41</v>
      </c>
      <c r="F89" s="33">
        <v>7.4099999999999999E-5</v>
      </c>
      <c r="G89" s="33">
        <v>4.1500000000000001E-6</v>
      </c>
      <c r="H89" s="34">
        <v>2.8600000000000001E-5</v>
      </c>
    </row>
    <row r="90" spans="1:8" s="12" customFormat="1" ht="22.5">
      <c r="A90" s="12" t="s">
        <v>133</v>
      </c>
      <c r="B90" s="12">
        <v>40</v>
      </c>
      <c r="C90" s="26" t="s">
        <v>13</v>
      </c>
      <c r="D90" s="12">
        <v>2</v>
      </c>
      <c r="E90" s="12">
        <f t="shared" si="0"/>
        <v>42</v>
      </c>
      <c r="F90" s="21">
        <v>6.9300000000000004E-5</v>
      </c>
      <c r="G90" s="21">
        <v>8.0000000000000007E-5</v>
      </c>
      <c r="H90" s="22">
        <v>1.9999999999999999E-6</v>
      </c>
    </row>
    <row r="91" spans="1:8" s="12" customFormat="1">
      <c r="A91" s="12" t="s">
        <v>132</v>
      </c>
      <c r="B91" s="12">
        <v>50</v>
      </c>
      <c r="C91" s="35" t="s">
        <v>5</v>
      </c>
      <c r="D91" s="12">
        <v>1</v>
      </c>
      <c r="E91" s="12">
        <f t="shared" si="0"/>
        <v>51</v>
      </c>
      <c r="F91" s="33">
        <v>7.4099999999999999E-5</v>
      </c>
      <c r="G91" s="33">
        <v>4.1500000000000001E-6</v>
      </c>
      <c r="H91" s="34">
        <v>2.8600000000000001E-5</v>
      </c>
    </row>
    <row r="92" spans="1:8" s="12" customFormat="1" ht="22.5">
      <c r="A92" s="12" t="s">
        <v>132</v>
      </c>
      <c r="B92" s="12">
        <v>50</v>
      </c>
      <c r="C92" s="26" t="s">
        <v>13</v>
      </c>
      <c r="D92" s="12">
        <v>2</v>
      </c>
      <c r="E92" s="12">
        <f t="shared" si="0"/>
        <v>52</v>
      </c>
      <c r="F92" s="21">
        <v>6.9300000000000004E-5</v>
      </c>
      <c r="G92" s="21">
        <v>5.0000000000000002E-5</v>
      </c>
      <c r="H92" s="22">
        <v>1.9999999999999999E-6</v>
      </c>
    </row>
    <row r="93" spans="1:8" s="12" customFormat="1">
      <c r="F93" s="7"/>
    </row>
    <row r="94" spans="1:8" s="12" customFormat="1" ht="15" customHeight="1">
      <c r="A94" s="13" t="s">
        <v>156</v>
      </c>
      <c r="B94" s="13" t="s">
        <v>157</v>
      </c>
      <c r="F94" s="7"/>
    </row>
    <row r="95" spans="1:8" s="12" customFormat="1" ht="15" customHeight="1">
      <c r="A95" s="45" t="s">
        <v>117</v>
      </c>
      <c r="B95" s="13">
        <v>12400</v>
      </c>
      <c r="F95" s="7"/>
    </row>
    <row r="96" spans="1:8" s="12" customFormat="1" ht="15" customHeight="1">
      <c r="A96" s="45" t="s">
        <v>140</v>
      </c>
      <c r="B96" s="13">
        <v>3170</v>
      </c>
      <c r="F96" s="7"/>
    </row>
    <row r="97" spans="1:6" s="12" customFormat="1" ht="15" customHeight="1">
      <c r="A97" s="45" t="s">
        <v>141</v>
      </c>
      <c r="B97" s="13">
        <v>1300</v>
      </c>
      <c r="F97" s="7"/>
    </row>
    <row r="98" spans="1:6" s="12" customFormat="1" ht="15" customHeight="1">
      <c r="A98" s="45" t="s">
        <v>142</v>
      </c>
      <c r="B98" s="13">
        <v>138</v>
      </c>
      <c r="F98" s="7"/>
    </row>
    <row r="99" spans="1:6" s="12" customFormat="1" ht="15" customHeight="1">
      <c r="A99" s="45" t="s">
        <v>144</v>
      </c>
      <c r="B99" s="13">
        <v>3350</v>
      </c>
      <c r="F99" s="7"/>
    </row>
    <row r="100" spans="1:6" s="12" customFormat="1" ht="15" customHeight="1">
      <c r="A100" s="45" t="s">
        <v>143</v>
      </c>
      <c r="B100" s="13">
        <v>8060</v>
      </c>
      <c r="F100" s="7"/>
    </row>
    <row r="101" spans="1:6" s="12" customFormat="1" ht="15" customHeight="1">
      <c r="A101" s="45" t="s">
        <v>145</v>
      </c>
      <c r="B101" s="13">
        <v>1650</v>
      </c>
      <c r="F101" s="7"/>
    </row>
    <row r="102" spans="1:6" s="12" customFormat="1" ht="15" customHeight="1">
      <c r="A102" s="45" t="s">
        <v>148</v>
      </c>
      <c r="B102" s="13">
        <v>6630</v>
      </c>
      <c r="F102" s="7"/>
    </row>
    <row r="103" spans="1:6" s="12" customFormat="1" ht="15" customHeight="1">
      <c r="A103" s="45" t="s">
        <v>149</v>
      </c>
      <c r="B103" s="13">
        <v>11100</v>
      </c>
      <c r="F103" s="7"/>
    </row>
    <row r="104" spans="1:6" s="12" customFormat="1" ht="15" customHeight="1">
      <c r="A104" s="45" t="s">
        <v>150</v>
      </c>
      <c r="B104" s="13">
        <v>9200</v>
      </c>
      <c r="F104" s="7"/>
    </row>
    <row r="105" spans="1:6" s="12" customFormat="1" ht="15" customHeight="1">
      <c r="A105" s="45" t="s">
        <v>151</v>
      </c>
      <c r="B105" s="13">
        <v>7910</v>
      </c>
      <c r="F105" s="7"/>
    </row>
    <row r="106" spans="1:6" s="12" customFormat="1" ht="18">
      <c r="A106" s="45" t="s">
        <v>152</v>
      </c>
      <c r="B106" s="13">
        <v>23500</v>
      </c>
      <c r="F106" s="7"/>
    </row>
    <row r="107" spans="1:6" s="12" customFormat="1">
      <c r="F107" s="7"/>
    </row>
    <row r="108" spans="1:6" s="12" customFormat="1">
      <c r="F108" s="7"/>
    </row>
    <row r="109" spans="1:6" s="12" customFormat="1">
      <c r="A109" s="9"/>
      <c r="F109" s="7"/>
    </row>
    <row r="110" spans="1:6" s="12" customFormat="1">
      <c r="A110" s="9"/>
      <c r="F110" s="7"/>
    </row>
    <row r="111" spans="1:6" s="12" customFormat="1">
      <c r="A111" s="9"/>
      <c r="F111" s="7"/>
    </row>
    <row r="112" spans="1:6" s="12" customFormat="1">
      <c r="A112" s="9"/>
      <c r="F112" s="7"/>
    </row>
    <row r="113" spans="1:6" s="12" customFormat="1">
      <c r="A113" s="9"/>
      <c r="F113" s="7"/>
    </row>
    <row r="114" spans="1:6" s="12" customFormat="1">
      <c r="A114" s="9"/>
      <c r="F114" s="7"/>
    </row>
    <row r="115" spans="1:6" s="12" customFormat="1">
      <c r="A115" s="9"/>
      <c r="F115" s="7"/>
    </row>
    <row r="116" spans="1:6" s="12" customFormat="1">
      <c r="A116" s="9"/>
      <c r="F116" s="7"/>
    </row>
    <row r="117" spans="1:6" s="12" customFormat="1">
      <c r="A117" s="9"/>
      <c r="F117" s="7"/>
    </row>
    <row r="118" spans="1:6" s="12" customFormat="1">
      <c r="A118" s="9"/>
      <c r="F118" s="7"/>
    </row>
    <row r="119" spans="1:6" s="12" customFormat="1">
      <c r="A119" s="9"/>
      <c r="F119" s="7"/>
    </row>
    <row r="120" spans="1:6" s="12" customFormat="1">
      <c r="A120" s="9"/>
      <c r="F120" s="7"/>
    </row>
    <row r="121" spans="1:6" s="12" customFormat="1">
      <c r="F121" s="7"/>
    </row>
    <row r="122" spans="1:6" s="12" customFormat="1">
      <c r="F122" s="7"/>
    </row>
  </sheetData>
  <sheetProtection algorithmName="SHA-512" hashValue="6NtbfCmCf5wjVLnttdlFRkR1TY16p0RZsh4nw3ZRlDEre2YxPTVJJM3L7U8IsJ3vPEDnd7EFWszHToXnWzJ0pQ==" saltValue="LCPPOpF3VHyLND/Updqm4w==" spinCount="100000" sheet="1" objects="1" scenarios="1"/>
  <mergeCells count="16">
    <mergeCell ref="B64:E64"/>
    <mergeCell ref="Q2:S2"/>
    <mergeCell ref="Q3:S3"/>
    <mergeCell ref="E1:S1"/>
    <mergeCell ref="B1:D1"/>
    <mergeCell ref="B2:D2"/>
    <mergeCell ref="B3:D3"/>
    <mergeCell ref="E2:G2"/>
    <mergeCell ref="E3:G3"/>
    <mergeCell ref="T3:AB3"/>
    <mergeCell ref="H2:J2"/>
    <mergeCell ref="H3:J3"/>
    <mergeCell ref="K2:M2"/>
    <mergeCell ref="K3:M3"/>
    <mergeCell ref="N2:P2"/>
    <mergeCell ref="N3:P3"/>
  </mergeCells>
  <conditionalFormatting sqref="A93:A1048576 A1:A4">
    <cfRule type="duplicateValues" dxfId="26" priority="1"/>
  </conditionalFormatting>
  <pageMargins left="0.7" right="0.7" top="0.75" bottom="0.75" header="0.3" footer="0.3"/>
  <pageSetup orientation="portrait" r:id="rId1"/>
  <legacy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tabColor theme="0"/>
  </sheetPr>
  <dimension ref="A1:O87"/>
  <sheetViews>
    <sheetView workbookViewId="0">
      <pane xSplit="2" ySplit="2" topLeftCell="C3" activePane="bottomRight" state="frozen"/>
      <selection pane="topRight" activeCell="C1" sqref="C1"/>
      <selection pane="bottomLeft" activeCell="A3" sqref="A3"/>
      <selection pane="bottomRight" activeCell="P1" sqref="A1:P1048576"/>
    </sheetView>
  </sheetViews>
  <sheetFormatPr baseColWidth="10" defaultRowHeight="15"/>
  <cols>
    <col min="1" max="1" width="48.28515625" style="12" hidden="1" customWidth="1"/>
    <col min="2" max="2" width="21.42578125" style="12" hidden="1" customWidth="1"/>
    <col min="3" max="3" width="17.7109375" style="12" hidden="1" customWidth="1"/>
    <col min="4" max="6" width="14" style="12" hidden="1" customWidth="1"/>
    <col min="7" max="10" width="14" style="7" hidden="1" customWidth="1"/>
    <col min="11" max="11" width="19.28515625" style="12" hidden="1" customWidth="1"/>
    <col min="12" max="12" width="32.28515625" style="12" hidden="1" customWidth="1"/>
    <col min="13" max="13" width="15.5703125" style="12" hidden="1" customWidth="1"/>
    <col min="14" max="15" width="11.42578125" style="12" hidden="1" customWidth="1"/>
    <col min="16" max="16" width="0" style="12" hidden="1" customWidth="1"/>
    <col min="17" max="16384" width="11.42578125" style="12"/>
  </cols>
  <sheetData>
    <row r="1" spans="1:13">
      <c r="D1" s="7">
        <v>2018</v>
      </c>
      <c r="E1" s="7">
        <v>2019</v>
      </c>
      <c r="F1" s="7">
        <v>2020</v>
      </c>
      <c r="G1" s="7">
        <v>2021</v>
      </c>
      <c r="H1" s="7">
        <v>2022</v>
      </c>
      <c r="I1" s="7">
        <v>2023</v>
      </c>
      <c r="J1" s="7">
        <v>2024</v>
      </c>
    </row>
    <row r="2" spans="1:13" s="41" customFormat="1" ht="45">
      <c r="A2" s="320" t="s">
        <v>18</v>
      </c>
      <c r="B2" s="320"/>
      <c r="C2" s="40" t="s">
        <v>178</v>
      </c>
      <c r="D2" s="40" t="s">
        <v>91</v>
      </c>
      <c r="E2" s="40" t="s">
        <v>91</v>
      </c>
      <c r="F2" s="40" t="s">
        <v>91</v>
      </c>
      <c r="G2" s="40" t="s">
        <v>91</v>
      </c>
      <c r="H2" s="40" t="s">
        <v>91</v>
      </c>
      <c r="I2" s="188" t="s">
        <v>91</v>
      </c>
      <c r="J2" s="234" t="s">
        <v>91</v>
      </c>
      <c r="K2" s="40" t="s">
        <v>92</v>
      </c>
      <c r="L2" s="40" t="s">
        <v>93</v>
      </c>
      <c r="M2" s="40" t="s">
        <v>94</v>
      </c>
    </row>
    <row r="3" spans="1:13">
      <c r="A3" s="319" t="s">
        <v>70</v>
      </c>
      <c r="B3" s="13" t="s">
        <v>46</v>
      </c>
      <c r="C3" s="13" t="s">
        <v>201</v>
      </c>
      <c r="D3" s="70">
        <v>41.338000000000001</v>
      </c>
      <c r="E3" s="70">
        <v>41.338000000000001</v>
      </c>
      <c r="F3" s="70">
        <v>41.396999999999998</v>
      </c>
      <c r="G3" s="70">
        <v>40.332999999999998</v>
      </c>
      <c r="H3" s="70">
        <v>39.082999999999998</v>
      </c>
      <c r="I3" s="220">
        <v>39.082999999999998</v>
      </c>
      <c r="J3" s="220">
        <v>39.082599999999999</v>
      </c>
      <c r="K3" s="8" t="s">
        <v>110</v>
      </c>
      <c r="L3" s="8">
        <v>6.6E-3</v>
      </c>
      <c r="M3" s="8" t="s">
        <v>111</v>
      </c>
    </row>
    <row r="4" spans="1:13">
      <c r="A4" s="319"/>
      <c r="B4" s="13" t="s">
        <v>47</v>
      </c>
      <c r="C4" s="13" t="s">
        <v>201</v>
      </c>
      <c r="D4" s="70">
        <v>42.103000000000002</v>
      </c>
      <c r="E4" s="70">
        <v>42.103000000000002</v>
      </c>
      <c r="F4" s="70">
        <v>42.103000000000002</v>
      </c>
      <c r="G4" s="70">
        <v>42.103000000000002</v>
      </c>
      <c r="H4" s="70">
        <v>40.356999999999999</v>
      </c>
      <c r="I4" s="220">
        <v>40.356999999999999</v>
      </c>
      <c r="J4" s="220">
        <v>40.356749999999998</v>
      </c>
      <c r="K4" s="8" t="s">
        <v>110</v>
      </c>
      <c r="L4" s="8">
        <v>6.8999999999999999E-3</v>
      </c>
      <c r="M4" s="8" t="s">
        <v>111</v>
      </c>
    </row>
    <row r="5" spans="1:13">
      <c r="A5" s="319"/>
      <c r="B5" s="13" t="s">
        <v>48</v>
      </c>
      <c r="C5" s="13" t="s">
        <v>201</v>
      </c>
      <c r="D5" s="70">
        <v>38.107999999999997</v>
      </c>
      <c r="E5" s="70">
        <v>38.107999999999997</v>
      </c>
      <c r="F5" s="70">
        <v>37.256999999999998</v>
      </c>
      <c r="G5" s="70">
        <v>42.103000000000002</v>
      </c>
      <c r="H5" s="70">
        <v>37.808</v>
      </c>
      <c r="I5" s="220">
        <v>37.808</v>
      </c>
      <c r="J5" s="220">
        <v>37.808459999999997</v>
      </c>
      <c r="K5" s="8" t="s">
        <v>110</v>
      </c>
      <c r="L5" s="8">
        <v>6.8999999999999999E-3</v>
      </c>
      <c r="M5" s="8" t="s">
        <v>111</v>
      </c>
    </row>
    <row r="6" spans="1:13">
      <c r="A6" s="319"/>
      <c r="B6" s="13" t="s">
        <v>49</v>
      </c>
      <c r="C6" s="13" t="s">
        <v>201</v>
      </c>
      <c r="D6" s="70">
        <v>38.268000000000001</v>
      </c>
      <c r="E6" s="70">
        <v>38.268000000000001</v>
      </c>
      <c r="F6" s="70">
        <v>38.128</v>
      </c>
      <c r="G6" s="70">
        <v>38.128</v>
      </c>
      <c r="H6" s="70">
        <v>33.542999999999999</v>
      </c>
      <c r="I6" s="220">
        <v>33.542999999999999</v>
      </c>
      <c r="J6" s="220">
        <v>33.54327</v>
      </c>
      <c r="K6" s="8" t="s">
        <v>110</v>
      </c>
      <c r="L6" s="8">
        <v>6.1999999999999998E-3</v>
      </c>
      <c r="M6" s="8" t="s">
        <v>111</v>
      </c>
    </row>
    <row r="7" spans="1:13">
      <c r="A7" s="319"/>
      <c r="B7" s="13" t="s">
        <v>50</v>
      </c>
      <c r="C7" s="13" t="s">
        <v>201</v>
      </c>
      <c r="D7" s="70">
        <v>32.817999999999998</v>
      </c>
      <c r="E7" s="70">
        <v>32.817999999999998</v>
      </c>
      <c r="F7" s="70">
        <v>33.804000000000002</v>
      </c>
      <c r="G7" s="70">
        <v>33.804000000000002</v>
      </c>
      <c r="H7" s="70">
        <v>33.804000000000002</v>
      </c>
      <c r="I7" s="220">
        <v>33.804000000000002</v>
      </c>
      <c r="J7" s="220">
        <v>33.803550000000001</v>
      </c>
      <c r="K7" s="8" t="s">
        <v>110</v>
      </c>
      <c r="L7" s="8">
        <v>5.4999999999999997E-3</v>
      </c>
      <c r="M7" s="8" t="s">
        <v>111</v>
      </c>
    </row>
    <row r="8" spans="1:13">
      <c r="A8" s="319"/>
      <c r="B8" s="13" t="s">
        <v>51</v>
      </c>
      <c r="C8" s="13" t="s">
        <v>201</v>
      </c>
      <c r="D8" s="70">
        <v>38.488999999999997</v>
      </c>
      <c r="E8" s="70">
        <v>38.488999999999997</v>
      </c>
      <c r="F8" s="70">
        <v>38.423999999999999</v>
      </c>
      <c r="G8" s="70">
        <v>38.423999999999999</v>
      </c>
      <c r="H8" s="70">
        <v>38.423999999999999</v>
      </c>
      <c r="I8" s="220">
        <v>38.24</v>
      </c>
      <c r="J8" s="220">
        <v>38.239939999999997</v>
      </c>
      <c r="K8" s="8" t="s">
        <v>110</v>
      </c>
      <c r="L8" s="8">
        <v>6.3E-3</v>
      </c>
      <c r="M8" s="8" t="s">
        <v>111</v>
      </c>
    </row>
    <row r="9" spans="1:13">
      <c r="A9" s="319" t="s">
        <v>71</v>
      </c>
      <c r="B9" s="13" t="s">
        <v>14</v>
      </c>
      <c r="C9" s="13" t="s">
        <v>201</v>
      </c>
      <c r="D9" s="70">
        <v>6565</v>
      </c>
      <c r="E9" s="70">
        <v>6565</v>
      </c>
      <c r="F9" s="70">
        <v>6397</v>
      </c>
      <c r="G9" s="70">
        <v>6477</v>
      </c>
      <c r="H9" s="70">
        <v>6477</v>
      </c>
      <c r="I9" s="220">
        <v>6656</v>
      </c>
      <c r="J9" s="220">
        <v>6656</v>
      </c>
      <c r="K9" s="8" t="s">
        <v>124</v>
      </c>
      <c r="L9" s="8">
        <v>1.0580000000000001</v>
      </c>
      <c r="M9" s="8" t="s">
        <v>95</v>
      </c>
    </row>
    <row r="10" spans="1:13">
      <c r="A10" s="319"/>
      <c r="B10" s="13" t="s">
        <v>96</v>
      </c>
      <c r="C10" s="13" t="s">
        <v>201</v>
      </c>
      <c r="D10" s="70">
        <v>6577</v>
      </c>
      <c r="E10" s="70">
        <v>6577</v>
      </c>
      <c r="F10" s="70">
        <v>6577</v>
      </c>
      <c r="G10" s="70">
        <v>6577</v>
      </c>
      <c r="H10" s="70">
        <v>6593</v>
      </c>
      <c r="I10" s="220">
        <v>6989</v>
      </c>
      <c r="J10" s="220">
        <v>6527.62</v>
      </c>
      <c r="K10" s="8" t="s">
        <v>124</v>
      </c>
      <c r="L10" s="8">
        <v>1.0743</v>
      </c>
      <c r="M10" s="8" t="s">
        <v>95</v>
      </c>
    </row>
    <row r="11" spans="1:13">
      <c r="A11" s="319"/>
      <c r="B11" s="13" t="s">
        <v>5</v>
      </c>
      <c r="C11" s="13" t="s">
        <v>201</v>
      </c>
      <c r="D11" s="70">
        <v>6037</v>
      </c>
      <c r="E11" s="70">
        <v>6037</v>
      </c>
      <c r="F11" s="70">
        <v>6060</v>
      </c>
      <c r="G11" s="70">
        <v>5990</v>
      </c>
      <c r="H11" s="70">
        <v>5990</v>
      </c>
      <c r="I11" s="220">
        <v>6065</v>
      </c>
      <c r="J11" s="220">
        <v>6065</v>
      </c>
      <c r="K11" s="8" t="s">
        <v>124</v>
      </c>
      <c r="L11" s="8">
        <v>0.97840000000000005</v>
      </c>
      <c r="M11" s="8" t="s">
        <v>95</v>
      </c>
    </row>
    <row r="12" spans="1:13">
      <c r="A12" s="319"/>
      <c r="B12" s="13" t="s">
        <v>42</v>
      </c>
      <c r="C12" s="13" t="s">
        <v>201</v>
      </c>
      <c r="D12" s="70">
        <v>2873</v>
      </c>
      <c r="E12" s="70">
        <v>2873</v>
      </c>
      <c r="F12" s="70">
        <v>2868</v>
      </c>
      <c r="G12" s="70">
        <v>2868</v>
      </c>
      <c r="H12" s="70">
        <v>2868</v>
      </c>
      <c r="I12" s="220">
        <v>2868</v>
      </c>
      <c r="J12" s="220">
        <v>2867.96</v>
      </c>
      <c r="K12" s="8" t="s">
        <v>124</v>
      </c>
      <c r="L12" s="8">
        <v>0.46850000000000003</v>
      </c>
      <c r="M12" s="8" t="s">
        <v>95</v>
      </c>
    </row>
    <row r="13" spans="1:13">
      <c r="A13" s="319"/>
      <c r="B13" s="13" t="s">
        <v>45</v>
      </c>
      <c r="C13" s="13" t="s">
        <v>201</v>
      </c>
      <c r="D13" s="70">
        <v>4150</v>
      </c>
      <c r="E13" s="70">
        <v>4150</v>
      </c>
      <c r="F13" s="70">
        <v>4153</v>
      </c>
      <c r="G13" s="70">
        <v>4153</v>
      </c>
      <c r="H13" s="70">
        <v>4153</v>
      </c>
      <c r="I13" s="220">
        <v>4153</v>
      </c>
      <c r="J13" s="220">
        <v>4152.8900000000003</v>
      </c>
      <c r="K13" s="8" t="s">
        <v>124</v>
      </c>
      <c r="L13" s="8">
        <v>0.6784</v>
      </c>
      <c r="M13" s="8" t="s">
        <v>95</v>
      </c>
    </row>
    <row r="14" spans="1:13">
      <c r="A14" s="319"/>
      <c r="B14" s="13" t="s">
        <v>52</v>
      </c>
      <c r="C14" s="13" t="s">
        <v>201</v>
      </c>
      <c r="D14" s="70">
        <v>42523</v>
      </c>
      <c r="E14" s="70">
        <v>42523</v>
      </c>
      <c r="F14" s="70">
        <v>42523</v>
      </c>
      <c r="G14" s="70">
        <v>42523</v>
      </c>
      <c r="H14" s="70">
        <v>42523</v>
      </c>
      <c r="I14" s="220">
        <v>42524</v>
      </c>
      <c r="J14" s="220">
        <v>42524</v>
      </c>
      <c r="K14" s="8" t="s">
        <v>110</v>
      </c>
      <c r="L14" s="8">
        <v>6.9459</v>
      </c>
      <c r="M14" s="8" t="s">
        <v>111</v>
      </c>
    </row>
    <row r="15" spans="1:13">
      <c r="A15" s="319"/>
      <c r="B15" s="13" t="s">
        <v>54</v>
      </c>
      <c r="C15" s="13" t="s">
        <v>201</v>
      </c>
      <c r="D15" s="70">
        <v>4781</v>
      </c>
      <c r="E15" s="70">
        <v>4781</v>
      </c>
      <c r="F15" s="70">
        <v>4781</v>
      </c>
      <c r="G15" s="70">
        <v>4781</v>
      </c>
      <c r="H15" s="70">
        <v>4781</v>
      </c>
      <c r="I15" s="220">
        <v>4781</v>
      </c>
      <c r="J15" s="220">
        <v>4781</v>
      </c>
      <c r="K15" s="8" t="s">
        <v>124</v>
      </c>
      <c r="L15" s="8">
        <v>0.78100000000000003</v>
      </c>
      <c r="M15" s="8" t="s">
        <v>95</v>
      </c>
    </row>
    <row r="16" spans="1:13">
      <c r="A16" s="319"/>
      <c r="B16" s="13" t="s">
        <v>13</v>
      </c>
      <c r="C16" s="13" t="s">
        <v>201</v>
      </c>
      <c r="D16" s="70">
        <v>5365</v>
      </c>
      <c r="E16" s="70">
        <v>5365</v>
      </c>
      <c r="F16" s="70">
        <v>5593</v>
      </c>
      <c r="G16" s="70">
        <v>5269</v>
      </c>
      <c r="H16" s="70">
        <v>5269</v>
      </c>
      <c r="I16" s="220">
        <v>5613</v>
      </c>
      <c r="J16" s="220">
        <v>5613</v>
      </c>
      <c r="K16" s="8" t="s">
        <v>124</v>
      </c>
      <c r="L16" s="8">
        <v>0.86070000000000002</v>
      </c>
      <c r="M16" s="8" t="s">
        <v>95</v>
      </c>
    </row>
    <row r="17" spans="1:13">
      <c r="A17" s="319"/>
      <c r="B17" s="13" t="s">
        <v>59</v>
      </c>
      <c r="C17" s="13" t="s">
        <v>201</v>
      </c>
      <c r="D17" s="70">
        <v>6653</v>
      </c>
      <c r="E17" s="70">
        <v>6653</v>
      </c>
      <c r="F17" s="70">
        <v>5706</v>
      </c>
      <c r="G17" s="70">
        <v>5980</v>
      </c>
      <c r="H17" s="70">
        <v>5980</v>
      </c>
      <c r="I17" s="220">
        <v>6307</v>
      </c>
      <c r="J17" s="220">
        <v>6307</v>
      </c>
      <c r="K17" s="8" t="s">
        <v>124</v>
      </c>
      <c r="L17" s="8">
        <v>0.9768</v>
      </c>
      <c r="M17" s="8" t="s">
        <v>95</v>
      </c>
    </row>
    <row r="18" spans="1:13">
      <c r="A18" s="319"/>
      <c r="B18" s="13" t="s">
        <v>97</v>
      </c>
      <c r="C18" s="13" t="s">
        <v>201</v>
      </c>
      <c r="D18" s="70">
        <v>4590</v>
      </c>
      <c r="E18" s="70">
        <v>4590</v>
      </c>
      <c r="F18" s="70">
        <v>5651</v>
      </c>
      <c r="G18" s="70">
        <v>5651</v>
      </c>
      <c r="H18" s="70">
        <v>5651</v>
      </c>
      <c r="I18" s="220">
        <v>4839</v>
      </c>
      <c r="J18" s="220">
        <v>4839</v>
      </c>
      <c r="K18" s="8" t="s">
        <v>124</v>
      </c>
      <c r="L18" s="8">
        <v>0.92310000000000003</v>
      </c>
      <c r="M18" s="8" t="s">
        <v>95</v>
      </c>
    </row>
    <row r="19" spans="1:13">
      <c r="A19" s="319"/>
      <c r="B19" s="13" t="s">
        <v>64</v>
      </c>
      <c r="C19" s="13" t="s">
        <v>201</v>
      </c>
      <c r="D19" s="70">
        <v>6122</v>
      </c>
      <c r="E19" s="70">
        <v>6122</v>
      </c>
      <c r="F19" s="70">
        <v>6122</v>
      </c>
      <c r="G19" s="70">
        <v>6122</v>
      </c>
      <c r="H19" s="70">
        <v>6122</v>
      </c>
      <c r="I19" s="220">
        <v>6347</v>
      </c>
      <c r="J19" s="220">
        <v>6427.76</v>
      </c>
      <c r="K19" s="8" t="s">
        <v>124</v>
      </c>
      <c r="L19" s="8">
        <v>1</v>
      </c>
      <c r="M19" s="8" t="s">
        <v>95</v>
      </c>
    </row>
    <row r="20" spans="1:13">
      <c r="A20" s="319"/>
      <c r="B20" s="13" t="s">
        <v>68</v>
      </c>
      <c r="C20" s="13" t="s">
        <v>201</v>
      </c>
      <c r="D20" s="70">
        <v>5912</v>
      </c>
      <c r="E20" s="70">
        <v>5912</v>
      </c>
      <c r="F20" s="70">
        <v>6071</v>
      </c>
      <c r="G20" s="70">
        <v>5752</v>
      </c>
      <c r="H20" s="70">
        <v>5752</v>
      </c>
      <c r="I20" s="220">
        <v>5888</v>
      </c>
      <c r="J20" s="220">
        <v>5888</v>
      </c>
      <c r="K20" s="8" t="s">
        <v>124</v>
      </c>
      <c r="L20" s="8">
        <v>0.93959999999999999</v>
      </c>
      <c r="M20" s="8" t="s">
        <v>95</v>
      </c>
    </row>
    <row r="21" spans="1:13">
      <c r="A21" s="319" t="s">
        <v>72</v>
      </c>
      <c r="B21" s="13" t="s">
        <v>98</v>
      </c>
      <c r="C21" s="77">
        <f>((L21*158.9873)^-1)*1000000</f>
        <v>4142.1208888871051</v>
      </c>
      <c r="D21" s="70">
        <v>9296</v>
      </c>
      <c r="E21" s="70">
        <v>9296</v>
      </c>
      <c r="F21" s="70">
        <v>9296</v>
      </c>
      <c r="G21" s="70">
        <v>9296</v>
      </c>
      <c r="H21" s="70">
        <v>9296</v>
      </c>
      <c r="I21" s="220">
        <v>9296</v>
      </c>
      <c r="J21" s="220">
        <v>9296.2099999999991</v>
      </c>
      <c r="K21" s="8" t="s">
        <v>125</v>
      </c>
      <c r="L21" s="8">
        <v>1.5185</v>
      </c>
      <c r="M21" s="8" t="s">
        <v>99</v>
      </c>
    </row>
    <row r="22" spans="1:13">
      <c r="A22" s="319"/>
      <c r="B22" s="13" t="s">
        <v>32</v>
      </c>
      <c r="C22" s="77">
        <f t="shared" ref="C22:C27" si="0">((L22*158.9873)^-1)*1000000</f>
        <v>1329.9102589650217</v>
      </c>
      <c r="D22" s="70">
        <v>28954</v>
      </c>
      <c r="E22" s="70">
        <v>28954</v>
      </c>
      <c r="F22" s="70">
        <v>28954</v>
      </c>
      <c r="G22" s="70">
        <v>28954</v>
      </c>
      <c r="H22" s="70">
        <v>25265</v>
      </c>
      <c r="I22" s="220">
        <v>28954</v>
      </c>
      <c r="J22" s="220">
        <v>28954.080000000002</v>
      </c>
      <c r="K22" s="8" t="s">
        <v>125</v>
      </c>
      <c r="L22" s="8">
        <v>4.7294999999999998</v>
      </c>
      <c r="M22" s="8" t="s">
        <v>99</v>
      </c>
    </row>
    <row r="23" spans="1:13">
      <c r="A23" s="319"/>
      <c r="B23" s="13" t="s">
        <v>33</v>
      </c>
      <c r="C23" s="77">
        <f t="shared" si="0"/>
        <v>1312.6469874522759</v>
      </c>
      <c r="D23" s="70">
        <v>29335</v>
      </c>
      <c r="E23" s="70">
        <v>29335</v>
      </c>
      <c r="F23" s="70">
        <v>29335</v>
      </c>
      <c r="G23" s="70">
        <v>29335</v>
      </c>
      <c r="H23" s="70">
        <v>19432</v>
      </c>
      <c r="I23" s="220">
        <v>29335</v>
      </c>
      <c r="J23" s="220">
        <v>29335</v>
      </c>
      <c r="K23" s="8" t="s">
        <v>125</v>
      </c>
      <c r="L23" s="8">
        <v>4.7916999999999996</v>
      </c>
      <c r="M23" s="8" t="s">
        <v>99</v>
      </c>
    </row>
    <row r="24" spans="1:13">
      <c r="A24" s="319"/>
      <c r="B24" s="13" t="s">
        <v>34</v>
      </c>
      <c r="C24" s="77">
        <f t="shared" si="0"/>
        <v>1708.1200797803192</v>
      </c>
      <c r="D24" s="70">
        <v>22543</v>
      </c>
      <c r="E24" s="70">
        <v>22543</v>
      </c>
      <c r="F24" s="70">
        <v>22543</v>
      </c>
      <c r="G24" s="70">
        <v>22543</v>
      </c>
      <c r="H24" s="70">
        <v>29335</v>
      </c>
      <c r="I24" s="220">
        <v>22543</v>
      </c>
      <c r="J24" s="220">
        <v>22542.5</v>
      </c>
      <c r="K24" s="8" t="s">
        <v>125</v>
      </c>
      <c r="L24" s="8">
        <v>3.6823000000000001</v>
      </c>
      <c r="M24" s="8" t="s">
        <v>99</v>
      </c>
    </row>
    <row r="25" spans="1:13">
      <c r="A25" s="319"/>
      <c r="B25" s="13" t="s">
        <v>35</v>
      </c>
      <c r="C25" s="77">
        <f t="shared" si="0"/>
        <v>1981.604413778731</v>
      </c>
      <c r="D25" s="70">
        <v>19432</v>
      </c>
      <c r="E25" s="70">
        <v>19432</v>
      </c>
      <c r="F25" s="70">
        <v>19432</v>
      </c>
      <c r="G25" s="70">
        <v>19432</v>
      </c>
      <c r="H25" s="70">
        <v>19432</v>
      </c>
      <c r="I25" s="220">
        <v>19432</v>
      </c>
      <c r="J25" s="220">
        <v>19431.95</v>
      </c>
      <c r="K25" s="8" t="s">
        <v>125</v>
      </c>
      <c r="L25" s="8">
        <v>3.1741000000000001</v>
      </c>
      <c r="M25" s="8" t="s">
        <v>99</v>
      </c>
    </row>
    <row r="26" spans="1:13">
      <c r="A26" s="319"/>
      <c r="B26" s="13" t="s">
        <v>38</v>
      </c>
      <c r="C26" s="77">
        <f t="shared" si="0"/>
        <v>1451.9079822199556</v>
      </c>
      <c r="D26" s="70">
        <v>26521</v>
      </c>
      <c r="E26" s="70">
        <v>26521</v>
      </c>
      <c r="F26" s="70">
        <v>26521</v>
      </c>
      <c r="G26" s="70">
        <v>26521</v>
      </c>
      <c r="H26" s="70">
        <v>26521</v>
      </c>
      <c r="I26" s="220">
        <v>26521</v>
      </c>
      <c r="J26" s="220">
        <v>26521</v>
      </c>
      <c r="K26" s="8" t="s">
        <v>125</v>
      </c>
      <c r="L26" s="8">
        <v>4.3320999999999996</v>
      </c>
      <c r="M26" s="8" t="s">
        <v>99</v>
      </c>
    </row>
    <row r="27" spans="1:13">
      <c r="A27" s="319"/>
      <c r="B27" s="13" t="s">
        <v>39</v>
      </c>
      <c r="C27" s="77">
        <f t="shared" si="0"/>
        <v>1179.0815577420694</v>
      </c>
      <c r="D27" s="70">
        <v>32658</v>
      </c>
      <c r="E27" s="70">
        <v>32658</v>
      </c>
      <c r="F27" s="70">
        <v>32658</v>
      </c>
      <c r="G27" s="70">
        <v>32658</v>
      </c>
      <c r="H27" s="70">
        <v>32658</v>
      </c>
      <c r="I27" s="220">
        <v>34518</v>
      </c>
      <c r="J27" s="220">
        <v>34518</v>
      </c>
      <c r="K27" s="8" t="s">
        <v>125</v>
      </c>
      <c r="L27" s="8">
        <v>5.3345000000000002</v>
      </c>
      <c r="M27" s="8" t="s">
        <v>99</v>
      </c>
    </row>
    <row r="28" spans="1:13">
      <c r="A28" s="319"/>
      <c r="B28" s="13" t="s">
        <v>109</v>
      </c>
      <c r="C28" s="13" t="s">
        <v>201</v>
      </c>
      <c r="D28" s="70">
        <v>6310</v>
      </c>
      <c r="E28" s="70">
        <v>6310</v>
      </c>
      <c r="F28" s="70">
        <v>6087</v>
      </c>
      <c r="G28" s="70">
        <v>6328</v>
      </c>
      <c r="H28" s="70">
        <v>6328</v>
      </c>
      <c r="I28" s="220">
        <v>6409</v>
      </c>
      <c r="J28" s="220">
        <v>6409</v>
      </c>
      <c r="K28" s="8" t="s">
        <v>124</v>
      </c>
      <c r="L28" s="8">
        <v>1.0336000000000001</v>
      </c>
      <c r="M28" s="8" t="s">
        <v>95</v>
      </c>
    </row>
    <row r="29" spans="1:13">
      <c r="A29" s="8"/>
      <c r="B29" s="13" t="s">
        <v>26</v>
      </c>
      <c r="C29" s="13" t="s">
        <v>201</v>
      </c>
      <c r="D29" s="70">
        <v>18.837</v>
      </c>
      <c r="E29" s="70">
        <v>18.837</v>
      </c>
      <c r="F29" s="70">
        <f t="shared" ref="F29:J29" si="1">AVERAGE($D29:$E29)</f>
        <v>18.837</v>
      </c>
      <c r="G29" s="70">
        <f t="shared" si="1"/>
        <v>18.837</v>
      </c>
      <c r="H29" s="70">
        <f t="shared" si="1"/>
        <v>18.837</v>
      </c>
      <c r="I29" s="189">
        <f t="shared" si="1"/>
        <v>18.837</v>
      </c>
      <c r="J29" s="189">
        <f t="shared" si="1"/>
        <v>18.837</v>
      </c>
      <c r="K29" s="8" t="s">
        <v>110</v>
      </c>
      <c r="L29" s="8">
        <v>3.0999999999999999E-3</v>
      </c>
      <c r="M29" s="8" t="s">
        <v>111</v>
      </c>
    </row>
    <row r="30" spans="1:13">
      <c r="A30" s="8" t="s">
        <v>100</v>
      </c>
      <c r="B30" s="13" t="s">
        <v>101</v>
      </c>
      <c r="C30" s="13" t="s">
        <v>201</v>
      </c>
      <c r="D30" s="70">
        <v>19.93</v>
      </c>
      <c r="E30" s="70">
        <v>19.93</v>
      </c>
      <c r="F30" s="70">
        <v>19.93</v>
      </c>
      <c r="G30" s="70">
        <v>19.93</v>
      </c>
      <c r="H30" s="70">
        <v>19.93</v>
      </c>
      <c r="I30" s="220">
        <v>20</v>
      </c>
      <c r="J30" s="220">
        <v>19.93</v>
      </c>
      <c r="K30" s="8" t="s">
        <v>110</v>
      </c>
      <c r="L30" s="8">
        <v>3.3E-3</v>
      </c>
      <c r="M30" s="8" t="s">
        <v>111</v>
      </c>
    </row>
    <row r="31" spans="1:13">
      <c r="A31" s="8"/>
      <c r="B31" s="13" t="s">
        <v>160</v>
      </c>
      <c r="C31" s="13" t="s">
        <v>201</v>
      </c>
      <c r="D31" s="70">
        <v>3362</v>
      </c>
      <c r="E31" s="70">
        <v>3362</v>
      </c>
      <c r="F31" s="70">
        <f t="shared" ref="F31:J31" si="2">AVERAGE($D31:$E31)</f>
        <v>3362</v>
      </c>
      <c r="G31" s="70">
        <f t="shared" si="2"/>
        <v>3362</v>
      </c>
      <c r="H31" s="70">
        <f t="shared" si="2"/>
        <v>3362</v>
      </c>
      <c r="I31" s="189">
        <f t="shared" si="2"/>
        <v>3362</v>
      </c>
      <c r="J31" s="189">
        <f t="shared" si="2"/>
        <v>3362</v>
      </c>
      <c r="K31" s="8" t="s">
        <v>124</v>
      </c>
      <c r="L31" s="8">
        <v>0.54920000000000002</v>
      </c>
      <c r="M31" s="8" t="s">
        <v>95</v>
      </c>
    </row>
    <row r="32" spans="1:13">
      <c r="A32" s="319" t="s">
        <v>102</v>
      </c>
      <c r="B32" s="13" t="s">
        <v>22</v>
      </c>
      <c r="C32" s="77">
        <f t="shared" ref="C32:C58" si="3">((L32*158.9873)^-1)*1000000</f>
        <v>5458.0098661706597</v>
      </c>
      <c r="D32" s="70">
        <v>7055</v>
      </c>
      <c r="E32" s="70">
        <v>7055</v>
      </c>
      <c r="F32" s="70">
        <v>7055</v>
      </c>
      <c r="G32" s="70">
        <v>7055</v>
      </c>
      <c r="H32" s="70">
        <v>7055</v>
      </c>
      <c r="I32" s="220">
        <v>7055</v>
      </c>
      <c r="J32" s="220">
        <v>7055</v>
      </c>
      <c r="K32" s="8" t="s">
        <v>125</v>
      </c>
      <c r="L32" s="8">
        <v>1.1524000000000001</v>
      </c>
      <c r="M32" s="8" t="s">
        <v>99</v>
      </c>
    </row>
    <row r="33" spans="1:13">
      <c r="A33" s="319"/>
      <c r="B33" s="13" t="s">
        <v>161</v>
      </c>
      <c r="C33" s="77">
        <f t="shared" si="3"/>
        <v>5457.0627882830731</v>
      </c>
      <c r="D33" s="70">
        <v>7056</v>
      </c>
      <c r="E33" s="70">
        <v>7056</v>
      </c>
      <c r="F33" s="70">
        <f t="shared" ref="F33:J35" si="4">AVERAGE($D33:$E33)</f>
        <v>7056</v>
      </c>
      <c r="G33" s="70">
        <f t="shared" si="4"/>
        <v>7056</v>
      </c>
      <c r="H33" s="70">
        <f t="shared" si="4"/>
        <v>7056</v>
      </c>
      <c r="I33" s="189">
        <f t="shared" si="4"/>
        <v>7056</v>
      </c>
      <c r="J33" s="189">
        <f t="shared" si="4"/>
        <v>7056</v>
      </c>
      <c r="K33" s="8" t="s">
        <v>125</v>
      </c>
      <c r="L33" s="8">
        <v>1.1526000000000001</v>
      </c>
      <c r="M33" s="8" t="s">
        <v>99</v>
      </c>
    </row>
    <row r="34" spans="1:13">
      <c r="A34" s="319"/>
      <c r="B34" s="13" t="s">
        <v>28</v>
      </c>
      <c r="C34" s="77">
        <f t="shared" si="3"/>
        <v>2629.8492995672823</v>
      </c>
      <c r="D34" s="70">
        <v>14651</v>
      </c>
      <c r="E34" s="70">
        <v>14651</v>
      </c>
      <c r="F34" s="70">
        <f t="shared" si="4"/>
        <v>14651</v>
      </c>
      <c r="G34" s="70">
        <f t="shared" si="4"/>
        <v>14651</v>
      </c>
      <c r="H34" s="70">
        <f t="shared" si="4"/>
        <v>14651</v>
      </c>
      <c r="I34" s="189">
        <f t="shared" si="4"/>
        <v>14651</v>
      </c>
      <c r="J34" s="189">
        <f t="shared" si="4"/>
        <v>14651</v>
      </c>
      <c r="K34" s="8" t="s">
        <v>125</v>
      </c>
      <c r="L34" s="8">
        <v>2.3917000000000002</v>
      </c>
      <c r="M34" s="8" t="s">
        <v>99</v>
      </c>
    </row>
    <row r="35" spans="1:13">
      <c r="A35" s="319"/>
      <c r="B35" s="13" t="s">
        <v>36</v>
      </c>
      <c r="C35" s="77">
        <f t="shared" si="3"/>
        <v>1305.2920019455601</v>
      </c>
      <c r="D35" s="70">
        <v>29500</v>
      </c>
      <c r="E35" s="70">
        <v>29500</v>
      </c>
      <c r="F35" s="70">
        <f t="shared" si="4"/>
        <v>29500</v>
      </c>
      <c r="G35" s="70">
        <f t="shared" si="4"/>
        <v>29500</v>
      </c>
      <c r="H35" s="70">
        <f t="shared" si="4"/>
        <v>29500</v>
      </c>
      <c r="I35" s="189">
        <f t="shared" si="4"/>
        <v>29500</v>
      </c>
      <c r="J35" s="189">
        <f t="shared" si="4"/>
        <v>29500</v>
      </c>
      <c r="K35" s="8" t="s">
        <v>125</v>
      </c>
      <c r="L35" s="8">
        <v>4.8186999999999998</v>
      </c>
      <c r="M35" s="8" t="s">
        <v>99</v>
      </c>
    </row>
    <row r="36" spans="1:13">
      <c r="A36" s="319"/>
      <c r="B36" s="13" t="s">
        <v>57</v>
      </c>
      <c r="C36" s="77">
        <f t="shared" si="3"/>
        <v>2658.1905881899543</v>
      </c>
      <c r="D36" s="70">
        <v>14486</v>
      </c>
      <c r="E36" s="70">
        <v>14486</v>
      </c>
      <c r="F36" s="70">
        <v>14486</v>
      </c>
      <c r="G36" s="70">
        <v>14486</v>
      </c>
      <c r="H36" s="70">
        <v>14486</v>
      </c>
      <c r="I36" s="220">
        <v>14486</v>
      </c>
      <c r="J36" s="220">
        <v>14486</v>
      </c>
      <c r="K36" s="8" t="s">
        <v>125</v>
      </c>
      <c r="L36" s="8">
        <v>2.3662000000000001</v>
      </c>
      <c r="M36" s="8" t="s">
        <v>99</v>
      </c>
    </row>
    <row r="37" spans="1:13">
      <c r="A37" s="8"/>
      <c r="B37" s="13" t="s">
        <v>162</v>
      </c>
      <c r="C37" s="77">
        <f t="shared" si="3"/>
        <v>2750.4255066029996</v>
      </c>
      <c r="D37" s="70">
        <v>14000</v>
      </c>
      <c r="E37" s="70">
        <v>14000</v>
      </c>
      <c r="F37" s="70">
        <f t="shared" ref="F37:J57" si="5">AVERAGE($D37:$E37)</f>
        <v>14000</v>
      </c>
      <c r="G37" s="70">
        <f t="shared" si="5"/>
        <v>14000</v>
      </c>
      <c r="H37" s="70">
        <f t="shared" si="5"/>
        <v>14000</v>
      </c>
      <c r="I37" s="189">
        <f t="shared" si="5"/>
        <v>14000</v>
      </c>
      <c r="J37" s="189">
        <f t="shared" si="5"/>
        <v>14000</v>
      </c>
      <c r="K37" s="8" t="s">
        <v>125</v>
      </c>
      <c r="L37" s="8">
        <v>2.2868500000000003</v>
      </c>
      <c r="M37" s="8" t="s">
        <v>99</v>
      </c>
    </row>
    <row r="38" spans="1:13">
      <c r="A38" s="8"/>
      <c r="B38" s="13" t="s">
        <v>163</v>
      </c>
      <c r="C38" s="77">
        <f t="shared" si="3"/>
        <v>2189.8167217125892</v>
      </c>
      <c r="D38" s="70">
        <v>17584</v>
      </c>
      <c r="E38" s="70">
        <v>17584</v>
      </c>
      <c r="F38" s="70">
        <f t="shared" si="5"/>
        <v>17584</v>
      </c>
      <c r="G38" s="70">
        <f t="shared" si="5"/>
        <v>17584</v>
      </c>
      <c r="H38" s="70">
        <f t="shared" si="5"/>
        <v>17584</v>
      </c>
      <c r="I38" s="189">
        <f t="shared" si="5"/>
        <v>17584</v>
      </c>
      <c r="J38" s="189">
        <f t="shared" si="5"/>
        <v>17584</v>
      </c>
      <c r="K38" s="8" t="s">
        <v>125</v>
      </c>
      <c r="L38" s="8">
        <v>2.8723000000000001</v>
      </c>
      <c r="M38" s="8" t="s">
        <v>99</v>
      </c>
    </row>
    <row r="39" spans="1:13">
      <c r="A39" s="8"/>
      <c r="B39" s="13" t="s">
        <v>61</v>
      </c>
      <c r="C39" s="77">
        <f t="shared" si="3"/>
        <v>2666.3602746031365</v>
      </c>
      <c r="D39" s="70">
        <v>14441.5</v>
      </c>
      <c r="E39" s="70">
        <v>14441.5</v>
      </c>
      <c r="F39" s="70">
        <f t="shared" si="5"/>
        <v>14441.5</v>
      </c>
      <c r="G39" s="70">
        <f t="shared" si="5"/>
        <v>14441.5</v>
      </c>
      <c r="H39" s="70">
        <f t="shared" si="5"/>
        <v>14441.5</v>
      </c>
      <c r="I39" s="189">
        <f t="shared" si="5"/>
        <v>14441.5</v>
      </c>
      <c r="J39" s="189">
        <f t="shared" si="5"/>
        <v>14441.5</v>
      </c>
      <c r="K39" s="8" t="s">
        <v>125</v>
      </c>
      <c r="L39" s="8">
        <v>2.3589500000000001</v>
      </c>
      <c r="M39" s="8" t="s">
        <v>99</v>
      </c>
    </row>
    <row r="40" spans="1:13">
      <c r="A40" s="8"/>
      <c r="B40" s="13" t="s">
        <v>164</v>
      </c>
      <c r="C40" s="77">
        <f t="shared" si="3"/>
        <v>2962.0714261108428</v>
      </c>
      <c r="D40" s="70">
        <v>13000</v>
      </c>
      <c r="E40" s="70">
        <v>13000</v>
      </c>
      <c r="F40" s="70">
        <f t="shared" si="5"/>
        <v>13000</v>
      </c>
      <c r="G40" s="70">
        <f t="shared" si="5"/>
        <v>13000</v>
      </c>
      <c r="H40" s="70">
        <f t="shared" si="5"/>
        <v>13000</v>
      </c>
      <c r="I40" s="189">
        <f t="shared" si="5"/>
        <v>13000</v>
      </c>
      <c r="J40" s="189">
        <f t="shared" si="5"/>
        <v>13000</v>
      </c>
      <c r="K40" s="8" t="s">
        <v>125</v>
      </c>
      <c r="L40" s="8">
        <v>2.1234500000000001</v>
      </c>
      <c r="M40" s="8" t="s">
        <v>99</v>
      </c>
    </row>
    <row r="41" spans="1:13">
      <c r="A41" s="8"/>
      <c r="B41" s="13" t="s">
        <v>20</v>
      </c>
      <c r="C41" s="77">
        <f t="shared" si="3"/>
        <v>2299.6638403623524</v>
      </c>
      <c r="D41" s="70">
        <v>16744</v>
      </c>
      <c r="E41" s="70">
        <v>16744</v>
      </c>
      <c r="F41" s="70">
        <f t="shared" si="5"/>
        <v>16744</v>
      </c>
      <c r="G41" s="70">
        <f t="shared" si="5"/>
        <v>16744</v>
      </c>
      <c r="H41" s="70">
        <f t="shared" si="5"/>
        <v>16744</v>
      </c>
      <c r="I41" s="189">
        <f t="shared" si="5"/>
        <v>16744</v>
      </c>
      <c r="J41" s="189">
        <f t="shared" si="5"/>
        <v>16744</v>
      </c>
      <c r="K41" s="8" t="s">
        <v>125</v>
      </c>
      <c r="L41" s="8">
        <v>2.7351000000000001</v>
      </c>
      <c r="M41" s="8" t="s">
        <v>99</v>
      </c>
    </row>
    <row r="42" spans="1:13">
      <c r="A42" s="8"/>
      <c r="B42" s="13" t="s">
        <v>165</v>
      </c>
      <c r="C42" s="77">
        <f t="shared" si="3"/>
        <v>2666.3602746031365</v>
      </c>
      <c r="D42" s="70">
        <v>14441.5</v>
      </c>
      <c r="E42" s="70">
        <v>14441.5</v>
      </c>
      <c r="F42" s="70">
        <f t="shared" si="5"/>
        <v>14441.5</v>
      </c>
      <c r="G42" s="70">
        <f t="shared" si="5"/>
        <v>14441.5</v>
      </c>
      <c r="H42" s="70">
        <f t="shared" si="5"/>
        <v>14441.5</v>
      </c>
      <c r="I42" s="189">
        <f t="shared" si="5"/>
        <v>14441.5</v>
      </c>
      <c r="J42" s="189">
        <f t="shared" si="5"/>
        <v>14441.5</v>
      </c>
      <c r="K42" s="8" t="s">
        <v>125</v>
      </c>
      <c r="L42" s="8">
        <v>2.3589500000000001</v>
      </c>
      <c r="M42" s="8" t="s">
        <v>99</v>
      </c>
    </row>
    <row r="43" spans="1:13">
      <c r="A43" s="8"/>
      <c r="B43" s="13" t="s">
        <v>166</v>
      </c>
      <c r="C43" s="77">
        <f t="shared" si="3"/>
        <v>1657.4377637816726</v>
      </c>
      <c r="D43" s="70">
        <v>23232.5</v>
      </c>
      <c r="E43" s="70">
        <v>23232.5</v>
      </c>
      <c r="F43" s="70">
        <f t="shared" si="5"/>
        <v>23232.5</v>
      </c>
      <c r="G43" s="70">
        <f t="shared" si="5"/>
        <v>23232.5</v>
      </c>
      <c r="H43" s="70">
        <f t="shared" si="5"/>
        <v>23232.5</v>
      </c>
      <c r="I43" s="189">
        <f t="shared" si="5"/>
        <v>23232.5</v>
      </c>
      <c r="J43" s="189">
        <f t="shared" si="5"/>
        <v>23232.5</v>
      </c>
      <c r="K43" s="8" t="s">
        <v>125</v>
      </c>
      <c r="L43" s="8">
        <v>3.7949000000000002</v>
      </c>
      <c r="M43" s="8" t="s">
        <v>99</v>
      </c>
    </row>
    <row r="44" spans="1:13">
      <c r="A44" s="8"/>
      <c r="B44" s="13" t="s">
        <v>167</v>
      </c>
      <c r="C44" s="77">
        <f t="shared" si="3"/>
        <v>2885.1018621967205</v>
      </c>
      <c r="D44" s="70">
        <v>13395</v>
      </c>
      <c r="E44" s="70">
        <v>13395</v>
      </c>
      <c r="F44" s="70">
        <f t="shared" si="5"/>
        <v>13395</v>
      </c>
      <c r="G44" s="70">
        <f t="shared" si="5"/>
        <v>13395</v>
      </c>
      <c r="H44" s="70">
        <f t="shared" si="5"/>
        <v>13395</v>
      </c>
      <c r="I44" s="189">
        <f t="shared" si="5"/>
        <v>13395</v>
      </c>
      <c r="J44" s="189">
        <f t="shared" si="5"/>
        <v>13395</v>
      </c>
      <c r="K44" s="8" t="s">
        <v>125</v>
      </c>
      <c r="L44" s="8">
        <v>2.1800999999999999</v>
      </c>
      <c r="M44" s="8" t="s">
        <v>99</v>
      </c>
    </row>
    <row r="45" spans="1:13">
      <c r="A45" s="8"/>
      <c r="B45" s="13" t="s">
        <v>56</v>
      </c>
      <c r="C45" s="77">
        <f t="shared" si="3"/>
        <v>1936.5776562625297</v>
      </c>
      <c r="D45" s="70">
        <v>19883.5</v>
      </c>
      <c r="E45" s="70">
        <v>19883.5</v>
      </c>
      <c r="F45" s="70">
        <f t="shared" si="5"/>
        <v>19883.5</v>
      </c>
      <c r="G45" s="70">
        <f t="shared" si="5"/>
        <v>19883.5</v>
      </c>
      <c r="H45" s="70">
        <f t="shared" si="5"/>
        <v>19883.5</v>
      </c>
      <c r="I45" s="189">
        <f t="shared" si="5"/>
        <v>19883.5</v>
      </c>
      <c r="J45" s="189">
        <f t="shared" si="5"/>
        <v>19883.5</v>
      </c>
      <c r="K45" s="8" t="s">
        <v>125</v>
      </c>
      <c r="L45" s="8">
        <v>3.2479</v>
      </c>
      <c r="M45" s="8" t="s">
        <v>99</v>
      </c>
    </row>
    <row r="46" spans="1:13">
      <c r="A46" s="8"/>
      <c r="B46" s="13" t="s">
        <v>168</v>
      </c>
      <c r="C46" s="77">
        <f t="shared" si="3"/>
        <v>11498.739615676544</v>
      </c>
      <c r="D46" s="70">
        <v>3349</v>
      </c>
      <c r="E46" s="70">
        <v>3349</v>
      </c>
      <c r="F46" s="70">
        <f t="shared" si="5"/>
        <v>3349</v>
      </c>
      <c r="G46" s="70">
        <f t="shared" si="5"/>
        <v>3349</v>
      </c>
      <c r="H46" s="70">
        <f t="shared" si="5"/>
        <v>3349</v>
      </c>
      <c r="I46" s="189">
        <f t="shared" si="5"/>
        <v>3349</v>
      </c>
      <c r="J46" s="189">
        <f t="shared" si="5"/>
        <v>3349</v>
      </c>
      <c r="K46" s="8" t="s">
        <v>125</v>
      </c>
      <c r="L46" s="8">
        <v>0.54700000000000004</v>
      </c>
      <c r="M46" s="8" t="s">
        <v>99</v>
      </c>
    </row>
    <row r="47" spans="1:13">
      <c r="A47" s="8"/>
      <c r="B47" s="13" t="s">
        <v>62</v>
      </c>
      <c r="C47" s="77">
        <f t="shared" si="3"/>
        <v>2021.6995547546949</v>
      </c>
      <c r="D47" s="70">
        <v>19046.5</v>
      </c>
      <c r="E47" s="70">
        <v>19046.5</v>
      </c>
      <c r="F47" s="70">
        <f t="shared" si="5"/>
        <v>19046.5</v>
      </c>
      <c r="G47" s="70">
        <f t="shared" si="5"/>
        <v>19046.5</v>
      </c>
      <c r="H47" s="70">
        <f t="shared" si="5"/>
        <v>19046.5</v>
      </c>
      <c r="I47" s="189">
        <f t="shared" si="5"/>
        <v>19046.5</v>
      </c>
      <c r="J47" s="189">
        <f t="shared" si="5"/>
        <v>19046.5</v>
      </c>
      <c r="K47" s="8" t="s">
        <v>125</v>
      </c>
      <c r="L47" s="8">
        <v>3.1111500000000003</v>
      </c>
      <c r="M47" s="8" t="s">
        <v>99</v>
      </c>
    </row>
    <row r="48" spans="1:13">
      <c r="A48" s="8"/>
      <c r="B48" s="13" t="s">
        <v>63</v>
      </c>
      <c r="C48" s="77">
        <f t="shared" si="3"/>
        <v>2299.7058809802634</v>
      </c>
      <c r="D48" s="70">
        <v>16744</v>
      </c>
      <c r="E48" s="70">
        <v>16744</v>
      </c>
      <c r="F48" s="70">
        <f t="shared" si="5"/>
        <v>16744</v>
      </c>
      <c r="G48" s="70">
        <f t="shared" si="5"/>
        <v>16744</v>
      </c>
      <c r="H48" s="70">
        <f t="shared" si="5"/>
        <v>16744</v>
      </c>
      <c r="I48" s="189">
        <f t="shared" si="5"/>
        <v>16744</v>
      </c>
      <c r="J48" s="189">
        <f t="shared" si="5"/>
        <v>16744</v>
      </c>
      <c r="K48" s="8" t="s">
        <v>125</v>
      </c>
      <c r="L48" s="8">
        <v>2.7350500000000002</v>
      </c>
      <c r="M48" s="8" t="s">
        <v>99</v>
      </c>
    </row>
    <row r="49" spans="1:13">
      <c r="A49" s="8"/>
      <c r="B49" s="13" t="s">
        <v>169</v>
      </c>
      <c r="C49" s="77">
        <f t="shared" si="3"/>
        <v>1108.2780768902205</v>
      </c>
      <c r="D49" s="70">
        <v>34744</v>
      </c>
      <c r="E49" s="70">
        <v>34744</v>
      </c>
      <c r="F49" s="70">
        <f t="shared" si="5"/>
        <v>34744</v>
      </c>
      <c r="G49" s="70">
        <f t="shared" si="5"/>
        <v>34744</v>
      </c>
      <c r="H49" s="70">
        <f t="shared" si="5"/>
        <v>34744</v>
      </c>
      <c r="I49" s="189">
        <f t="shared" si="5"/>
        <v>34744</v>
      </c>
      <c r="J49" s="189">
        <f t="shared" si="5"/>
        <v>34744</v>
      </c>
      <c r="K49" s="8" t="s">
        <v>125</v>
      </c>
      <c r="L49" s="8">
        <v>5.6753</v>
      </c>
      <c r="M49" s="8" t="s">
        <v>99</v>
      </c>
    </row>
    <row r="50" spans="1:13">
      <c r="A50" s="8"/>
      <c r="B50" s="13" t="s">
        <v>170</v>
      </c>
      <c r="C50" s="77">
        <f t="shared" si="3"/>
        <v>1333.1801373015683</v>
      </c>
      <c r="D50" s="70">
        <v>28883</v>
      </c>
      <c r="E50" s="70">
        <v>28883</v>
      </c>
      <c r="F50" s="70">
        <f t="shared" si="5"/>
        <v>28883</v>
      </c>
      <c r="G50" s="70">
        <f t="shared" si="5"/>
        <v>28883</v>
      </c>
      <c r="H50" s="70">
        <f t="shared" si="5"/>
        <v>28883</v>
      </c>
      <c r="I50" s="189">
        <f t="shared" si="5"/>
        <v>28883</v>
      </c>
      <c r="J50" s="189">
        <f t="shared" si="5"/>
        <v>28883</v>
      </c>
      <c r="K50" s="8" t="s">
        <v>125</v>
      </c>
      <c r="L50" s="8">
        <v>4.7179000000000002</v>
      </c>
      <c r="M50" s="8" t="s">
        <v>99</v>
      </c>
    </row>
    <row r="51" spans="1:13">
      <c r="A51" s="8"/>
      <c r="B51" s="13" t="s">
        <v>171</v>
      </c>
      <c r="C51" s="77">
        <f t="shared" si="3"/>
        <v>1022.0852743422985</v>
      </c>
      <c r="D51" s="70">
        <v>37674</v>
      </c>
      <c r="E51" s="70">
        <v>37674</v>
      </c>
      <c r="F51" s="70">
        <f t="shared" si="5"/>
        <v>37674</v>
      </c>
      <c r="G51" s="70">
        <f t="shared" si="5"/>
        <v>37674</v>
      </c>
      <c r="H51" s="70">
        <f t="shared" si="5"/>
        <v>37674</v>
      </c>
      <c r="I51" s="189">
        <f t="shared" si="5"/>
        <v>37674</v>
      </c>
      <c r="J51" s="189">
        <f t="shared" si="5"/>
        <v>37674</v>
      </c>
      <c r="K51" s="8" t="s">
        <v>125</v>
      </c>
      <c r="L51" s="8">
        <v>6.1539000000000001</v>
      </c>
      <c r="M51" s="8" t="s">
        <v>99</v>
      </c>
    </row>
    <row r="52" spans="1:13">
      <c r="A52" s="8"/>
      <c r="B52" s="13" t="s">
        <v>58</v>
      </c>
      <c r="C52" s="77">
        <f t="shared" si="3"/>
        <v>2555.1716646795057</v>
      </c>
      <c r="D52" s="70">
        <v>15070</v>
      </c>
      <c r="E52" s="70">
        <v>15070</v>
      </c>
      <c r="F52" s="70">
        <f t="shared" si="5"/>
        <v>15070</v>
      </c>
      <c r="G52" s="70">
        <f t="shared" si="5"/>
        <v>15070</v>
      </c>
      <c r="H52" s="70">
        <f t="shared" si="5"/>
        <v>15070</v>
      </c>
      <c r="I52" s="189">
        <f t="shared" si="5"/>
        <v>15070</v>
      </c>
      <c r="J52" s="189">
        <f t="shared" si="5"/>
        <v>15070</v>
      </c>
      <c r="K52" s="8" t="s">
        <v>125</v>
      </c>
      <c r="L52" s="8">
        <v>2.4615999999999998</v>
      </c>
      <c r="M52" s="8" t="s">
        <v>99</v>
      </c>
    </row>
    <row r="53" spans="1:13">
      <c r="A53" s="8"/>
      <c r="B53" s="13" t="s">
        <v>172</v>
      </c>
      <c r="C53" s="77">
        <f t="shared" si="3"/>
        <v>1533.1279115134475</v>
      </c>
      <c r="D53" s="70">
        <v>25116</v>
      </c>
      <c r="E53" s="70">
        <v>25116</v>
      </c>
      <c r="F53" s="70">
        <f t="shared" si="5"/>
        <v>25116</v>
      </c>
      <c r="G53" s="70">
        <f t="shared" si="5"/>
        <v>25116</v>
      </c>
      <c r="H53" s="70">
        <f t="shared" si="5"/>
        <v>25116</v>
      </c>
      <c r="I53" s="189">
        <f t="shared" si="5"/>
        <v>25116</v>
      </c>
      <c r="J53" s="189">
        <f t="shared" si="5"/>
        <v>25116</v>
      </c>
      <c r="K53" s="8" t="s">
        <v>125</v>
      </c>
      <c r="L53" s="8">
        <v>4.1025999999999998</v>
      </c>
      <c r="M53" s="8" t="s">
        <v>99</v>
      </c>
    </row>
    <row r="54" spans="1:13">
      <c r="A54" s="8"/>
      <c r="B54" s="13" t="s">
        <v>173</v>
      </c>
      <c r="C54" s="77">
        <f t="shared" si="3"/>
        <v>3227.5300542770274</v>
      </c>
      <c r="D54" s="70">
        <v>11930.5</v>
      </c>
      <c r="E54" s="70">
        <v>11930.5</v>
      </c>
      <c r="F54" s="70">
        <f t="shared" si="5"/>
        <v>11930.5</v>
      </c>
      <c r="G54" s="70">
        <f t="shared" si="5"/>
        <v>11930.5</v>
      </c>
      <c r="H54" s="70">
        <f t="shared" si="5"/>
        <v>11930.5</v>
      </c>
      <c r="I54" s="189">
        <f t="shared" si="5"/>
        <v>11930.5</v>
      </c>
      <c r="J54" s="189">
        <f t="shared" si="5"/>
        <v>11930.5</v>
      </c>
      <c r="K54" s="8" t="s">
        <v>125</v>
      </c>
      <c r="L54" s="8">
        <v>1.9487999999999999</v>
      </c>
      <c r="M54" s="8" t="s">
        <v>99</v>
      </c>
    </row>
    <row r="55" spans="1:13">
      <c r="A55" s="8"/>
      <c r="B55" s="13" t="s">
        <v>174</v>
      </c>
      <c r="C55" s="77">
        <f t="shared" si="3"/>
        <v>1533.1279115134475</v>
      </c>
      <c r="D55" s="70">
        <v>25116</v>
      </c>
      <c r="E55" s="70">
        <v>25116</v>
      </c>
      <c r="F55" s="70">
        <f t="shared" si="5"/>
        <v>25116</v>
      </c>
      <c r="G55" s="70">
        <f t="shared" si="5"/>
        <v>25116</v>
      </c>
      <c r="H55" s="70">
        <f t="shared" si="5"/>
        <v>25116</v>
      </c>
      <c r="I55" s="189">
        <f t="shared" si="5"/>
        <v>25116</v>
      </c>
      <c r="J55" s="189">
        <f t="shared" si="5"/>
        <v>25116</v>
      </c>
      <c r="K55" s="8" t="s">
        <v>125</v>
      </c>
      <c r="L55" s="8">
        <v>4.1025999999999998</v>
      </c>
      <c r="M55" s="8" t="s">
        <v>99</v>
      </c>
    </row>
    <row r="56" spans="1:13">
      <c r="A56" s="8"/>
      <c r="B56" s="13" t="s">
        <v>175</v>
      </c>
      <c r="C56" s="77">
        <f t="shared" si="3"/>
        <v>1877.3032189034516</v>
      </c>
      <c r="D56" s="70">
        <v>20511.5</v>
      </c>
      <c r="E56" s="70">
        <v>20511.5</v>
      </c>
      <c r="F56" s="70">
        <f t="shared" si="5"/>
        <v>20511.5</v>
      </c>
      <c r="G56" s="70">
        <f t="shared" si="5"/>
        <v>20511.5</v>
      </c>
      <c r="H56" s="70">
        <f t="shared" si="5"/>
        <v>20511.5</v>
      </c>
      <c r="I56" s="189">
        <f t="shared" si="5"/>
        <v>20511.5</v>
      </c>
      <c r="J56" s="189">
        <f t="shared" si="5"/>
        <v>20511.5</v>
      </c>
      <c r="K56" s="8" t="s">
        <v>125</v>
      </c>
      <c r="L56" s="8">
        <v>3.3504500000000004</v>
      </c>
      <c r="M56" s="8" t="s">
        <v>99</v>
      </c>
    </row>
    <row r="57" spans="1:13">
      <c r="A57" s="8"/>
      <c r="B57" s="13" t="s">
        <v>176</v>
      </c>
      <c r="C57" s="77">
        <f t="shared" si="3"/>
        <v>2044.2037667051477</v>
      </c>
      <c r="D57" s="70">
        <v>18837</v>
      </c>
      <c r="E57" s="70">
        <v>18837</v>
      </c>
      <c r="F57" s="70">
        <f t="shared" si="5"/>
        <v>18837</v>
      </c>
      <c r="G57" s="70">
        <f t="shared" si="5"/>
        <v>18837</v>
      </c>
      <c r="H57" s="70">
        <f t="shared" si="5"/>
        <v>18837</v>
      </c>
      <c r="I57" s="189">
        <f t="shared" si="5"/>
        <v>18837</v>
      </c>
      <c r="J57" s="189">
        <f t="shared" si="5"/>
        <v>18837</v>
      </c>
      <c r="K57" s="8" t="s">
        <v>125</v>
      </c>
      <c r="L57" s="8">
        <v>3.0769000000000002</v>
      </c>
      <c r="M57" s="8" t="s">
        <v>99</v>
      </c>
    </row>
    <row r="58" spans="1:13">
      <c r="A58" s="8"/>
      <c r="B58" s="13" t="s">
        <v>177</v>
      </c>
      <c r="C58" s="77">
        <f t="shared" si="3"/>
        <v>919.88571571531975</v>
      </c>
      <c r="D58" s="70">
        <v>41860</v>
      </c>
      <c r="E58" s="70">
        <v>41860</v>
      </c>
      <c r="F58" s="70">
        <f>AVERAGE($D58:$E58)</f>
        <v>41860</v>
      </c>
      <c r="G58" s="70">
        <f t="shared" ref="G58:J58" si="6">AVERAGE($D58:$E58)</f>
        <v>41860</v>
      </c>
      <c r="H58" s="70">
        <f t="shared" si="6"/>
        <v>41860</v>
      </c>
      <c r="I58" s="189">
        <f t="shared" si="6"/>
        <v>41860</v>
      </c>
      <c r="J58" s="189">
        <f t="shared" si="6"/>
        <v>41860</v>
      </c>
      <c r="K58" s="8" t="s">
        <v>125</v>
      </c>
      <c r="L58" s="8">
        <v>6.8376000000000001</v>
      </c>
      <c r="M58" s="8" t="s">
        <v>99</v>
      </c>
    </row>
    <row r="59" spans="1:13">
      <c r="A59" s="319" t="s">
        <v>107</v>
      </c>
      <c r="B59" s="13" t="s">
        <v>103</v>
      </c>
      <c r="C59" s="13" t="s">
        <v>201</v>
      </c>
      <c r="D59" s="70">
        <v>6881</v>
      </c>
      <c r="E59" s="70">
        <v>6881</v>
      </c>
      <c r="F59" s="70">
        <v>6558</v>
      </c>
      <c r="G59" s="70">
        <v>6692</v>
      </c>
      <c r="H59" s="70">
        <v>6692</v>
      </c>
      <c r="I59" s="220">
        <v>6506</v>
      </c>
      <c r="J59" s="220">
        <v>6506</v>
      </c>
      <c r="K59" s="8" t="s">
        <v>124</v>
      </c>
      <c r="L59" s="8">
        <v>1.0931</v>
      </c>
      <c r="M59" s="8" t="s">
        <v>95</v>
      </c>
    </row>
    <row r="60" spans="1:13">
      <c r="A60" s="319"/>
      <c r="B60" s="13" t="s">
        <v>104</v>
      </c>
      <c r="C60" s="13" t="s">
        <v>201</v>
      </c>
      <c r="D60" s="70">
        <v>3.4540000000000002</v>
      </c>
      <c r="E60" s="70">
        <v>3.4540000000000002</v>
      </c>
      <c r="F60" s="70">
        <v>3.45</v>
      </c>
      <c r="G60" s="70">
        <v>3.45</v>
      </c>
      <c r="H60" s="70">
        <v>3.45</v>
      </c>
      <c r="I60" s="220">
        <v>3</v>
      </c>
      <c r="J60" s="220">
        <v>3.45</v>
      </c>
      <c r="K60" s="8" t="s">
        <v>110</v>
      </c>
      <c r="L60" s="8">
        <v>5.9999999999999995E-4</v>
      </c>
      <c r="M60" s="8" t="s">
        <v>111</v>
      </c>
    </row>
    <row r="61" spans="1:13">
      <c r="A61" s="319"/>
      <c r="B61" s="13" t="s">
        <v>105</v>
      </c>
      <c r="C61" s="13" t="s">
        <v>201</v>
      </c>
      <c r="D61" s="70">
        <v>18.422999999999998</v>
      </c>
      <c r="E61" s="70">
        <v>18.422999999999998</v>
      </c>
      <c r="F61" s="70">
        <v>18.420000000000002</v>
      </c>
      <c r="G61" s="70">
        <v>18.420000000000002</v>
      </c>
      <c r="H61" s="70">
        <v>18.420000000000002</v>
      </c>
      <c r="I61" s="220">
        <v>18</v>
      </c>
      <c r="J61" s="220">
        <v>18.420000000000002</v>
      </c>
      <c r="K61" s="8" t="s">
        <v>110</v>
      </c>
      <c r="L61" s="8">
        <v>3.0000000000000001E-3</v>
      </c>
      <c r="M61" s="8" t="s">
        <v>111</v>
      </c>
    </row>
    <row r="62" spans="1:13">
      <c r="A62" s="13" t="s">
        <v>108</v>
      </c>
      <c r="B62" s="13" t="s">
        <v>108</v>
      </c>
      <c r="C62" s="13"/>
      <c r="D62" s="70"/>
      <c r="E62" s="71"/>
      <c r="F62" s="70">
        <v>3600</v>
      </c>
      <c r="G62" s="70">
        <v>3600</v>
      </c>
      <c r="H62" s="70">
        <v>3600</v>
      </c>
      <c r="I62" s="189">
        <v>3600</v>
      </c>
      <c r="J62" s="189">
        <v>3600</v>
      </c>
      <c r="K62" s="8" t="s">
        <v>126</v>
      </c>
      <c r="L62" s="8">
        <v>0.58799999999999997</v>
      </c>
      <c r="M62" s="8" t="s">
        <v>106</v>
      </c>
    </row>
    <row r="64" spans="1:13">
      <c r="D64" s="72"/>
      <c r="E64" s="73"/>
    </row>
    <row r="65" spans="2:7">
      <c r="B65" s="12" t="s">
        <v>46</v>
      </c>
      <c r="D65" s="72"/>
    </row>
    <row r="66" spans="2:7">
      <c r="B66" s="12" t="s">
        <v>47</v>
      </c>
    </row>
    <row r="67" spans="2:7">
      <c r="B67" s="12" t="s">
        <v>48</v>
      </c>
      <c r="F67" s="76">
        <v>3.0769000000000002</v>
      </c>
      <c r="G67" s="7">
        <f>AVERAGE(F67:F68)</f>
        <v>3.3504500000000004</v>
      </c>
    </row>
    <row r="68" spans="2:7">
      <c r="B68" s="12" t="s">
        <v>49</v>
      </c>
      <c r="F68" s="76">
        <v>3.6240000000000001</v>
      </c>
    </row>
    <row r="69" spans="2:7">
      <c r="B69" s="12" t="s">
        <v>50</v>
      </c>
    </row>
    <row r="70" spans="2:7">
      <c r="B70" s="12" t="s">
        <v>51</v>
      </c>
    </row>
    <row r="71" spans="2:7">
      <c r="B71" s="12" t="s">
        <v>5</v>
      </c>
    </row>
    <row r="72" spans="2:7">
      <c r="B72" s="12" t="s">
        <v>42</v>
      </c>
    </row>
    <row r="73" spans="2:7">
      <c r="B73" s="12" t="s">
        <v>45</v>
      </c>
    </row>
    <row r="74" spans="2:7">
      <c r="B74" s="12" t="s">
        <v>52</v>
      </c>
    </row>
    <row r="75" spans="2:7">
      <c r="B75" s="12" t="s">
        <v>54</v>
      </c>
      <c r="C75" s="12" t="s">
        <v>179</v>
      </c>
    </row>
    <row r="76" spans="2:7">
      <c r="B76" s="12" t="s">
        <v>13</v>
      </c>
    </row>
    <row r="77" spans="2:7">
      <c r="B77" s="12" t="s">
        <v>59</v>
      </c>
      <c r="C77" s="12" t="s">
        <v>179</v>
      </c>
    </row>
    <row r="78" spans="2:7">
      <c r="B78" s="12" t="s">
        <v>64</v>
      </c>
    </row>
    <row r="79" spans="2:7">
      <c r="B79" s="12" t="s">
        <v>68</v>
      </c>
    </row>
    <row r="80" spans="2:7">
      <c r="B80" s="12" t="s">
        <v>32</v>
      </c>
    </row>
    <row r="81" spans="2:2">
      <c r="B81" s="12" t="s">
        <v>33</v>
      </c>
    </row>
    <row r="82" spans="2:2">
      <c r="B82" s="12" t="s">
        <v>34</v>
      </c>
    </row>
    <row r="83" spans="2:2">
      <c r="B83" s="12" t="s">
        <v>35</v>
      </c>
    </row>
    <row r="84" spans="2:2">
      <c r="B84" s="12" t="s">
        <v>38</v>
      </c>
    </row>
    <row r="85" spans="2:2">
      <c r="B85" s="12" t="s">
        <v>39</v>
      </c>
    </row>
    <row r="86" spans="2:2">
      <c r="B86" s="12" t="s">
        <v>22</v>
      </c>
    </row>
    <row r="87" spans="2:2">
      <c r="B87" s="12" t="s">
        <v>57</v>
      </c>
    </row>
  </sheetData>
  <sheetProtection algorithmName="SHA-512" hashValue="24w6hWB5Jkqq0P0WjE9eRNYvyVvbPfI9rf9eh0OZShXR0B/ZPfbsbveH9wQSFVZ2c3tHC/54hfv0Kkc+PnGmbQ==" saltValue="iRCg4XXKTmYuMxVIZPsdfg==" spinCount="100000" sheet="1" objects="1" scenarios="1"/>
  <mergeCells count="6">
    <mergeCell ref="A59:A61"/>
    <mergeCell ref="A3:A8"/>
    <mergeCell ref="A2:B2"/>
    <mergeCell ref="A9:A20"/>
    <mergeCell ref="A21:A28"/>
    <mergeCell ref="A32:A36"/>
  </mergeCells>
  <conditionalFormatting sqref="B1:B1048576">
    <cfRule type="duplicateValues" dxfId="7" priority="1"/>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
    <tabColor theme="0"/>
  </sheetPr>
  <dimension ref="A1:Y51"/>
  <sheetViews>
    <sheetView topLeftCell="Z1" workbookViewId="0">
      <selection activeCell="Y1" sqref="A1:Y1048576"/>
    </sheetView>
  </sheetViews>
  <sheetFormatPr baseColWidth="10" defaultRowHeight="15"/>
  <cols>
    <col min="1" max="1" width="11.42578125" style="12" hidden="1" customWidth="1"/>
    <col min="2" max="4" width="41.140625" style="12" hidden="1" customWidth="1"/>
    <col min="5" max="5" width="54.7109375" style="12" hidden="1" customWidth="1"/>
    <col min="6" max="8" width="11.42578125" style="12" hidden="1" customWidth="1"/>
    <col min="9" max="9" width="14.42578125" style="12" hidden="1" customWidth="1"/>
    <col min="10" max="14" width="11.42578125" style="12" hidden="1" customWidth="1"/>
    <col min="15" max="15" width="44.28515625" style="12" hidden="1" customWidth="1"/>
    <col min="16" max="18" width="13.140625" style="12" hidden="1" customWidth="1"/>
    <col min="19" max="19" width="11.42578125" style="12" hidden="1" customWidth="1"/>
    <col min="20" max="20" width="12.7109375" style="12" hidden="1" customWidth="1"/>
    <col min="21" max="25" width="11.42578125" style="12" hidden="1" customWidth="1"/>
    <col min="26" max="16384" width="11.42578125" style="12"/>
  </cols>
  <sheetData>
    <row r="1" spans="1:22">
      <c r="A1" s="7" t="s">
        <v>74</v>
      </c>
      <c r="B1" s="23" t="s">
        <v>81</v>
      </c>
      <c r="C1" s="13" t="s">
        <v>156</v>
      </c>
      <c r="D1" s="12" t="s">
        <v>113</v>
      </c>
      <c r="E1" s="12" t="s">
        <v>112</v>
      </c>
      <c r="F1" s="12" t="s">
        <v>75</v>
      </c>
      <c r="G1" s="12" t="s">
        <v>118</v>
      </c>
      <c r="H1" s="12" t="s">
        <v>119</v>
      </c>
      <c r="I1" s="12" t="s">
        <v>79</v>
      </c>
      <c r="K1" s="12" t="s">
        <v>205</v>
      </c>
      <c r="N1" s="321" t="s">
        <v>262</v>
      </c>
      <c r="O1" s="321"/>
      <c r="P1" s="321"/>
      <c r="Q1" s="321"/>
      <c r="R1" s="321"/>
      <c r="S1" s="321"/>
      <c r="T1" s="321"/>
      <c r="U1" s="321"/>
      <c r="V1" s="321"/>
    </row>
    <row r="2" spans="1:22" ht="15" customHeight="1" thickBot="1">
      <c r="A2" s="12" t="s">
        <v>78</v>
      </c>
      <c r="B2" s="12" t="s">
        <v>88</v>
      </c>
      <c r="C2" s="45" t="s">
        <v>117</v>
      </c>
      <c r="D2" s="13" t="s">
        <v>5</v>
      </c>
      <c r="E2" t="s">
        <v>20</v>
      </c>
      <c r="F2" s="23" t="s">
        <v>87</v>
      </c>
      <c r="G2" s="23" t="s">
        <v>83</v>
      </c>
      <c r="H2" s="23" t="s">
        <v>85</v>
      </c>
      <c r="I2" s="12">
        <v>2017</v>
      </c>
      <c r="K2" s="12" t="s">
        <v>49</v>
      </c>
    </row>
    <row r="3" spans="1:22" ht="18" thickBot="1">
      <c r="A3" s="12" t="s">
        <v>80</v>
      </c>
      <c r="B3" s="12" t="s">
        <v>134</v>
      </c>
      <c r="C3" s="45" t="s">
        <v>140</v>
      </c>
      <c r="D3" s="12" t="s">
        <v>13</v>
      </c>
      <c r="E3" t="s">
        <v>22</v>
      </c>
      <c r="F3" s="23" t="s">
        <v>82</v>
      </c>
      <c r="G3" s="23" t="s">
        <v>84</v>
      </c>
      <c r="H3" s="23" t="s">
        <v>86</v>
      </c>
      <c r="I3" s="174">
        <v>2018</v>
      </c>
      <c r="K3" t="s">
        <v>45</v>
      </c>
      <c r="P3" s="231" t="s">
        <v>260</v>
      </c>
      <c r="Q3" s="232">
        <v>1</v>
      </c>
      <c r="R3" s="232">
        <v>2</v>
      </c>
      <c r="S3" s="233">
        <v>4</v>
      </c>
      <c r="U3" s="12" t="s">
        <v>259</v>
      </c>
    </row>
    <row r="4" spans="1:22">
      <c r="B4" s="12" t="s">
        <v>89</v>
      </c>
      <c r="C4" s="45" t="s">
        <v>141</v>
      </c>
      <c r="D4" s="142" t="s">
        <v>49</v>
      </c>
      <c r="E4" t="s">
        <v>161</v>
      </c>
      <c r="F4" s="42"/>
      <c r="G4" s="43"/>
      <c r="H4" s="43"/>
      <c r="I4" s="174">
        <v>2019</v>
      </c>
      <c r="K4" t="s">
        <v>26</v>
      </c>
      <c r="O4" s="12" t="s">
        <v>251</v>
      </c>
      <c r="P4" s="229"/>
      <c r="Q4" s="12" t="s">
        <v>256</v>
      </c>
      <c r="R4" s="12" t="s">
        <v>257</v>
      </c>
      <c r="S4" s="12" t="s">
        <v>258</v>
      </c>
      <c r="U4" s="12" t="s">
        <v>256</v>
      </c>
      <c r="V4" s="12">
        <v>1</v>
      </c>
    </row>
    <row r="5" spans="1:22">
      <c r="B5" s="12" t="s">
        <v>133</v>
      </c>
      <c r="C5" s="45" t="s">
        <v>142</v>
      </c>
      <c r="D5" s="142" t="s">
        <v>50</v>
      </c>
      <c r="E5" t="s">
        <v>26</v>
      </c>
      <c r="G5" s="23"/>
      <c r="H5" s="23"/>
      <c r="I5" s="174">
        <v>2020</v>
      </c>
      <c r="K5" t="s">
        <v>101</v>
      </c>
      <c r="O5" s="12" t="s">
        <v>252</v>
      </c>
      <c r="P5" s="229">
        <v>5</v>
      </c>
      <c r="Q5" s="12">
        <v>1</v>
      </c>
      <c r="R5" s="12">
        <v>1.8</v>
      </c>
      <c r="S5" s="12">
        <v>2</v>
      </c>
      <c r="U5" s="12" t="s">
        <v>257</v>
      </c>
      <c r="V5" s="12">
        <v>2</v>
      </c>
    </row>
    <row r="6" spans="1:22">
      <c r="B6" s="12" t="s">
        <v>132</v>
      </c>
      <c r="C6" s="45" t="s">
        <v>144</v>
      </c>
      <c r="D6" s="142" t="s">
        <v>51</v>
      </c>
      <c r="E6" t="s">
        <v>101</v>
      </c>
      <c r="G6" s="23"/>
      <c r="H6" s="23"/>
      <c r="I6" s="174">
        <v>2021</v>
      </c>
      <c r="K6" t="s">
        <v>13</v>
      </c>
      <c r="O6" s="12" t="s">
        <v>253</v>
      </c>
      <c r="P6" s="229">
        <v>6</v>
      </c>
      <c r="Q6" s="12">
        <v>1</v>
      </c>
      <c r="R6" s="12">
        <v>1.1000000000000001</v>
      </c>
      <c r="S6" s="12">
        <v>1.2</v>
      </c>
      <c r="U6" s="12" t="s">
        <v>258</v>
      </c>
      <c r="V6" s="12">
        <v>4</v>
      </c>
    </row>
    <row r="7" spans="1:22" ht="15.75" thickBot="1">
      <c r="C7" s="45" t="s">
        <v>143</v>
      </c>
      <c r="D7" s="12" t="s">
        <v>45</v>
      </c>
      <c r="E7" t="s">
        <v>28</v>
      </c>
      <c r="G7" s="23"/>
      <c r="H7" s="23"/>
      <c r="I7" s="174">
        <v>2022</v>
      </c>
      <c r="K7" s="143" t="s">
        <v>69</v>
      </c>
      <c r="O7" s="12" t="s">
        <v>254</v>
      </c>
      <c r="P7" s="229">
        <v>7</v>
      </c>
      <c r="Q7" s="12">
        <v>1</v>
      </c>
      <c r="R7" s="12">
        <v>1.1000000000000001</v>
      </c>
      <c r="S7" s="12">
        <v>1.2</v>
      </c>
    </row>
    <row r="8" spans="1:22" ht="15.75" thickBot="1">
      <c r="C8" s="45" t="s">
        <v>145</v>
      </c>
      <c r="E8" t="s">
        <v>32</v>
      </c>
      <c r="I8" s="12">
        <v>2023</v>
      </c>
      <c r="O8" s="12" t="s">
        <v>255</v>
      </c>
      <c r="P8" s="230">
        <v>8</v>
      </c>
      <c r="Q8" s="12">
        <v>1</v>
      </c>
      <c r="R8" s="12">
        <v>2</v>
      </c>
      <c r="S8" s="12" t="s">
        <v>201</v>
      </c>
    </row>
    <row r="9" spans="1:22" ht="18">
      <c r="C9" s="45" t="s">
        <v>148</v>
      </c>
      <c r="E9" t="s">
        <v>33</v>
      </c>
      <c r="I9" s="12">
        <v>2024</v>
      </c>
    </row>
    <row r="10" spans="1:22" ht="18">
      <c r="C10" s="45" t="s">
        <v>149</v>
      </c>
      <c r="E10" t="s">
        <v>34</v>
      </c>
    </row>
    <row r="11" spans="1:22" ht="18">
      <c r="C11" s="45" t="s">
        <v>150</v>
      </c>
      <c r="E11" t="s">
        <v>35</v>
      </c>
      <c r="N11" s="12">
        <v>5</v>
      </c>
      <c r="O11" s="12" t="s">
        <v>252</v>
      </c>
      <c r="P11" s="12">
        <v>1</v>
      </c>
    </row>
    <row r="12" spans="1:22" ht="18">
      <c r="C12" s="45" t="s">
        <v>151</v>
      </c>
      <c r="E12" t="s">
        <v>36</v>
      </c>
      <c r="N12" s="12">
        <v>10</v>
      </c>
      <c r="O12" s="12" t="s">
        <v>252</v>
      </c>
      <c r="P12" s="12">
        <v>1.8</v>
      </c>
      <c r="S12" s="12" t="s">
        <v>252</v>
      </c>
    </row>
    <row r="13" spans="1:22" ht="18">
      <c r="C13" s="45" t="s">
        <v>152</v>
      </c>
      <c r="E13" t="s">
        <v>14</v>
      </c>
      <c r="N13" s="12">
        <v>20</v>
      </c>
      <c r="O13" s="12" t="s">
        <v>252</v>
      </c>
      <c r="P13" s="12">
        <v>2</v>
      </c>
      <c r="S13" s="12">
        <f>VLOOKUP(S12,O5:P8,2,FALSE)</f>
        <v>5</v>
      </c>
    </row>
    <row r="14" spans="1:22">
      <c r="C14" s="9"/>
      <c r="E14" t="s">
        <v>38</v>
      </c>
      <c r="N14" s="12">
        <v>6</v>
      </c>
      <c r="O14" s="12" t="s">
        <v>253</v>
      </c>
      <c r="P14" s="12">
        <v>1</v>
      </c>
    </row>
    <row r="15" spans="1:22">
      <c r="E15" t="s">
        <v>39</v>
      </c>
      <c r="N15" s="12">
        <v>12</v>
      </c>
      <c r="O15" s="12" t="s">
        <v>253</v>
      </c>
      <c r="P15" s="12">
        <v>1.1000000000000001</v>
      </c>
    </row>
    <row r="16" spans="1:22">
      <c r="E16" t="s">
        <v>5</v>
      </c>
      <c r="N16" s="12">
        <v>24</v>
      </c>
      <c r="O16" s="12" t="s">
        <v>253</v>
      </c>
      <c r="P16" s="12">
        <v>1.2</v>
      </c>
    </row>
    <row r="17" spans="5:16">
      <c r="E17" t="s">
        <v>42</v>
      </c>
      <c r="N17" s="12">
        <v>7</v>
      </c>
      <c r="O17" s="12" t="s">
        <v>254</v>
      </c>
      <c r="P17" s="12">
        <v>1</v>
      </c>
    </row>
    <row r="18" spans="5:16">
      <c r="E18" t="s">
        <v>45</v>
      </c>
      <c r="N18" s="12">
        <v>14</v>
      </c>
      <c r="O18" s="12" t="s">
        <v>254</v>
      </c>
      <c r="P18" s="12">
        <v>1.1000000000000001</v>
      </c>
    </row>
    <row r="19" spans="5:16">
      <c r="E19" t="s">
        <v>49</v>
      </c>
      <c r="N19" s="12">
        <v>28</v>
      </c>
      <c r="O19" s="12" t="s">
        <v>254</v>
      </c>
      <c r="P19" s="12">
        <v>1.2</v>
      </c>
    </row>
    <row r="20" spans="5:16">
      <c r="E20" t="s">
        <v>50</v>
      </c>
      <c r="N20" s="12">
        <v>8</v>
      </c>
      <c r="O20" s="12" t="s">
        <v>255</v>
      </c>
      <c r="P20" s="12">
        <v>1</v>
      </c>
    </row>
    <row r="21" spans="5:16">
      <c r="E21" t="s">
        <v>51</v>
      </c>
      <c r="N21" s="12">
        <v>16</v>
      </c>
      <c r="O21" s="12" t="s">
        <v>255</v>
      </c>
      <c r="P21" s="12">
        <v>2</v>
      </c>
    </row>
    <row r="22" spans="5:16">
      <c r="E22" t="s">
        <v>52</v>
      </c>
      <c r="N22" s="12">
        <v>32</v>
      </c>
      <c r="O22" s="12" t="s">
        <v>255</v>
      </c>
      <c r="P22" s="12" t="s">
        <v>201</v>
      </c>
    </row>
    <row r="23" spans="5:16">
      <c r="E23" t="s">
        <v>54</v>
      </c>
    </row>
    <row r="24" spans="5:16">
      <c r="E24" t="s">
        <v>13</v>
      </c>
    </row>
    <row r="25" spans="5:16">
      <c r="E25" t="s">
        <v>56</v>
      </c>
    </row>
    <row r="26" spans="5:16">
      <c r="E26" t="s">
        <v>57</v>
      </c>
    </row>
    <row r="27" spans="5:16">
      <c r="E27" t="s">
        <v>58</v>
      </c>
    </row>
    <row r="28" spans="5:16">
      <c r="E28" t="s">
        <v>59</v>
      </c>
    </row>
    <row r="29" spans="5:16">
      <c r="E29" t="s">
        <v>162</v>
      </c>
    </row>
    <row r="30" spans="5:16">
      <c r="E30" t="s">
        <v>163</v>
      </c>
    </row>
    <row r="31" spans="5:16">
      <c r="E31" t="s">
        <v>61</v>
      </c>
    </row>
    <row r="32" spans="5:16">
      <c r="E32" t="s">
        <v>62</v>
      </c>
    </row>
    <row r="33" spans="5:5">
      <c r="E33" t="s">
        <v>63</v>
      </c>
    </row>
    <row r="34" spans="5:5">
      <c r="E34" t="s">
        <v>64</v>
      </c>
    </row>
    <row r="35" spans="5:5">
      <c r="E35" t="s">
        <v>68</v>
      </c>
    </row>
    <row r="36" spans="5:5">
      <c r="E36" t="s">
        <v>164</v>
      </c>
    </row>
    <row r="37" spans="5:5" ht="15.75" thickBot="1">
      <c r="E37" s="143" t="s">
        <v>69</v>
      </c>
    </row>
    <row r="41" spans="5:5">
      <c r="E41"/>
    </row>
    <row r="42" spans="5:5">
      <c r="E42"/>
    </row>
    <row r="43" spans="5:5">
      <c r="E43"/>
    </row>
    <row r="44" spans="5:5">
      <c r="E44"/>
    </row>
    <row r="45" spans="5:5">
      <c r="E45"/>
    </row>
    <row r="46" spans="5:5">
      <c r="E46"/>
    </row>
    <row r="47" spans="5:5">
      <c r="E47"/>
    </row>
    <row r="48" spans="5:5">
      <c r="E48"/>
    </row>
    <row r="49" spans="5:5">
      <c r="E49"/>
    </row>
    <row r="50" spans="5:5">
      <c r="E50"/>
    </row>
    <row r="51" spans="5:5">
      <c r="E51"/>
    </row>
  </sheetData>
  <sheetProtection algorithmName="SHA-512" hashValue="nRiBuGDCkSMqHFAGXuA/8o7jjr8lXrp+Y8Y2IXy+45g4/A9UUdeDwzEWoCArlIFuZHw10xZ/x1WNoLUNHIZaLg==" saltValue="I9s2eNQF8frtw4jmc0Uy4Q==" spinCount="100000" sheet="1" objects="1" scenarios="1"/>
  <sortState xmlns:xlrd2="http://schemas.microsoft.com/office/spreadsheetml/2017/richdata2" ref="E2:E39">
    <sortCondition ref="E2:E39"/>
  </sortState>
  <mergeCells count="1">
    <mergeCell ref="N1:V1"/>
  </mergeCells>
  <conditionalFormatting sqref="E41:E51">
    <cfRule type="duplicateValues" dxfId="6" priority="13"/>
  </conditionalFormatting>
  <conditionalFormatting sqref="D7 J9:J10 J7 D2:D3">
    <cfRule type="duplicateValues" dxfId="5" priority="14"/>
  </conditionalFormatting>
  <conditionalFormatting sqref="E2:E36">
    <cfRule type="duplicateValues" dxfId="4" priority="15"/>
  </conditionalFormatting>
  <conditionalFormatting sqref="K3">
    <cfRule type="duplicateValues" dxfId="3" priority="4"/>
  </conditionalFormatting>
  <conditionalFormatting sqref="K4">
    <cfRule type="duplicateValues" dxfId="2" priority="3"/>
  </conditionalFormatting>
  <conditionalFormatting sqref="K5">
    <cfRule type="duplicateValues" dxfId="1" priority="2"/>
  </conditionalFormatting>
  <conditionalFormatting sqref="K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E F A A B Q S w M E F A A C A A g A 5 W N e V T Q z 5 i 6 k A A A A 9 g A A A B I A H A B D b 2 5 m a W c v U G F j a 2 F n Z S 5 4 b W w g o h g A K K A U A A A A A A A A A A A A A A A A A A A A A A A A A A A A h Y + x D o I w G I R f h X S n L W V R 8 l M G V 0 l M T A x r U y o 0 Q m t o s b y b g 4 / k K 4 h R 1 M 3 x 7 r 5 L 7 u 7 X G x R T 3 0 U X N T h t T Y 4 S T F G k j L S 1 N k 2 O R n + M V 6 j g s B P y J B o V z b B x 2 e R 0 j l r v z x k h I Q Q c U m y H h j B K E 1 K V 2 7 1 s V S 9 i b Z w X R i r 0 a d X / W 4 j D 4 T W G M 5 z Q N U 4 p w x T I Y k K p z R d g 8 9 5 n + m P C Z u z 8 O C i u X F x W Q B Y J 5 P 2 B P w B Q S w M E F A A C A A g A 5 W N e 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V j X l V 7 N r D Q C w I A A G U G A A A T A B w A R m 9 y b X V s Y X M v U 2 V j d G l v b j E u b S C i G A A o o B Q A A A A A A A A A A A A A A A A A A A A A A A A A A A D d U 0 u O 2 k A Q 3 S N x h 5 b Z g I Q s w F E W i V g k w C h I k Y I E r D B C h b s 8 0 1 J / n O 4 2 S o I 4 T A 6 Q 1 R y B i 6 X a e B h l Y J J F s k j i j e 1 X 1 f V e V d d z m H l h N J u f 3 v 3 X z U a z 4 e 7 A I m e t a A F b i b 3 e g L V n c I u s 3 4 n Y k E n 0 z Q a j 5 4 M V t 6 g J m f E 8 r l J d + 0 Z I j E d G e 9 T e t a P x q 3 T p 0 L q U o w W e j k 1 W q h B J x 2 j Z P L s D T 4 k K t E 7 n k / F k v k x H o L b C s E w K d f z q R W Y I k V k p g R s L 6 X v h P G w 4 b k Z G b U v n R e D c D H q D f l z w P O p 0 2 W q q C o m B A 0 I / w 6 g f J 9 G 6 0 z 0 p P v c z r M X v V 1 M + P L c Z r Q + r M X h Y 1 + m t a K I z 2 O I X Y n e s s E a Z n a D P M I X q T D w L m M d 3 C N S g a z 8 U I h 1 1 5 I 2 U 8 w w k W D f 0 t s S z E p q t K K j P 0 C 5 V f 6 y 4 s K B d b q w a G V k q v f h c 0 F S f F d L d 7 6 N T Y j / q M k / J z O M n f + i y g J 9 n d C U W z i S E T 7 V / + S I O N F V g Z q i R V l v m H V J t 7 P F b T n d Q / W v 0 5 j J / q Q W n 3 l 2 V w r F 6 K e Q E X n D e Q O a N Z R x Z Z v S O x i W O 9 7 o 6 A O z t Z M Y K C p Z V O V Y X 2 g W V t G G G K X B A q D w p e 2 z s I d N i j h Z 1 J s 6 0 u l R b t B X x 5 G M p d i C r c K 2 z J q p 1 E w U J + E H w o d N s C H 3 9 r q 5 6 J K k 9 M v h P P J J c 9 0 j y p z y S / C U e C f j g A l 8 J R Z e 5 r r b j Z z 7 6 p V 2 e 7 u L v + o W d N v j f 8 s t 3 U E s B A i 0 A F A A C A A g A 5 W N e V T Q z 5 i 6 k A A A A 9 g A A A B I A A A A A A A A A A A A A A A A A A A A A A E N v b m Z p Z y 9 Q Y W N r Y W d l L n h t b F B L A Q I t A B Q A A g A I A O V j X l U P y u m r p A A A A O k A A A A T A A A A A A A A A A A A A A A A A P A A A A B b Q 2 9 u d G V u d F 9 U e X B l c 1 0 u e G 1 s U E s B A i 0 A F A A C A A g A 5 W N e V X s 2 s N A L A g A A Z Q Y A A B M A A A A A A A A A A A A A A A A A 4 Q E A A E Z v c m 1 1 b G F z L 1 N l Y 3 R p b 2 4 x L m 1 Q S w U G A A A A A A M A A w D C A A A A O Q 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w B w A A A A A A A C e H 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M D I l M j A o U G F n Z S U y M D E 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x h d G l v b n N o a X B J b m Z v Q 2 9 u d G F p b m V y I i B W Y W x 1 Z T 0 i c 3 s m c X V v d D t j b 2 x 1 b W 5 D b 3 V u d C Z x d W 9 0 O z o 3 L C Z x d W 9 0 O 2 t l e U N v b H V t b k 5 h b W V z J n F 1 b 3 Q 7 O l t d L C Z x d W 9 0 O 3 F 1 Z X J 5 U m V s Y X R p b 2 5 z a G l w c y Z x d W 9 0 O z p b X S w m c X V v d D t j b 2 x 1 b W 5 J Z G V u d G l 0 a W V z J n F 1 b 3 Q 7 O l s m c X V v d D t T Z W N 0 a W 9 u M S 9 U Y W J s Z T A w M i A o U G F n Z S A x K S 9 U a X B v I G N h b W J p Y W R v L n t D b 2 x 1 b W 4 x L D B 9 J n F 1 b 3 Q 7 L C Z x d W 9 0 O 1 N l Y 3 R p b 2 4 x L 1 R h Y m x l M D A y I C h Q Y W d l I D E p L 1 R p c G 8 g Y 2 F t Y m l h Z G 8 u e 0 N v b W J 1 c 3 R p Y m x l L D F 9 J n F 1 b 3 Q 7 L C Z x d W 9 0 O 1 N l Y 3 R p b 2 4 x L 1 R h Y m x l M D A y I C h Q Y W d l I D E p L 1 R p c G 8 g Y 2 F t Y m l h Z G 8 u e 0 N v b H V t b j M s M n 0 m c X V v d D s s J n F 1 b 3 Q 7 U 2 V j d G l v b j E v V G F i b G U w M D I g K F B h Z 2 U g M S k v V G l w b y B j Y W 1 i a W F k b y 5 7 U G 9 k Z X J c b m N h b G 9 y w 6 1 m a W N v X G 5 u Z X R v L D N 9 J n F 1 b 3 Q 7 L C Z x d W 9 0 O 1 N l Y 3 R p b 2 4 x L 1 R h Y m x l M D A y I C h Q Y W d l I D E p L 1 R p c G 8 g Y 2 F t Y m l h Z G 8 u e 1 V u a W R h Z G V z X G 5 k Z V x u b W V k a W R h L D R 9 J n F 1 b 3 Q 7 L C Z x d W 9 0 O 1 N l Y 3 R p b 2 4 x L 1 R h Y m x l M D A y I C h Q Y W d l I D E p L 1 R p c G 8 g Y 2 F t Y m l h Z G 8 u e 0 Z h Y 3 R v c i B k Z S B j b 2 5 2 Z X J z a c O z b l x u Y S B C R V A g c G 9 y I H V u a W R h Z C B k Z V x u d m 9 s d W 1 l b i B v I G 1 h c 2 E g Z G V s X G 5 j b 2 1 i d X N 0 a W J s Z S B k Z V x u c m V m Z X J l b m N p Y S w 1 f S Z x d W 9 0 O y w m c X V v d D t T Z W N 0 a W 9 u M S 9 U Y W J s Z T A w M i A o U G F n Z S A x K S 9 U a X B v I G N h b W J p Y W R v L n t F c X V p d m F s Z W 5 j a W F c b m R l I H V u a W R h Z G V z X G 5 l b i B C R V A s N n 0 m c X V v d D t d L C Z x d W 9 0 O 0 N v b H V t b k N v d W 5 0 J n F 1 b 3 Q 7 O j c s J n F 1 b 3 Q 7 S 2 V 5 Q 2 9 s d W 1 u T m F t Z X M m c X V v d D s 6 W 1 0 s J n F 1 b 3 Q 7 Q 2 9 s d W 1 u S W R l b n R p d G l l c y Z x d W 9 0 O z p b J n F 1 b 3 Q 7 U 2 V j d G l v b j E v V G F i b G U w M D I g K F B h Z 2 U g M S k v V G l w b y B j Y W 1 i a W F k b y 5 7 Q 2 9 s d W 1 u M S w w f S Z x d W 9 0 O y w m c X V v d D t T Z W N 0 a W 9 u M S 9 U Y W J s Z T A w M i A o U G F n Z S A x K S 9 U a X B v I G N h b W J p Y W R v L n t D b 2 1 i d X N 0 a W J s Z S w x f S Z x d W 9 0 O y w m c X V v d D t T Z W N 0 a W 9 u M S 9 U Y W J s Z T A w M i A o U G F n Z S A x K S 9 U a X B v I G N h b W J p Y W R v L n t D b 2 x 1 b W 4 z L D J 9 J n F 1 b 3 Q 7 L C Z x d W 9 0 O 1 N l Y 3 R p b 2 4 x L 1 R h Y m x l M D A y I C h Q Y W d l I D E p L 1 R p c G 8 g Y 2 F t Y m l h Z G 8 u e 1 B v Z G V y X G 5 j Y W x v c s O t Z m l j b 1 x u b m V 0 b y w z f S Z x d W 9 0 O y w m c X V v d D t T Z W N 0 a W 9 u M S 9 U Y W J s Z T A w M i A o U G F n Z S A x K S 9 U a X B v I G N h b W J p Y W R v L n t V b m l k Y W R l c 1 x u Z G V c b m 1 l Z G l k Y S w 0 f S Z x d W 9 0 O y w m c X V v d D t T Z W N 0 a W 9 u M S 9 U Y W J s Z T A w M i A o U G F n Z S A x K S 9 U a X B v I G N h b W J p Y W R v L n t G Y W N 0 b 3 I g Z G U g Y 2 9 u d m V y c 2 n D s 2 5 c b m E g Q k V Q I H B v c i B 1 b m l k Y W Q g Z G V c b n Z v b H V t Z W 4 g b y B t Y X N h I G R l b F x u Y 2 9 t Y n V z d G l i b G U g Z G V c b n J l Z m V y Z W 5 j a W E s N X 0 m c X V v d D s s J n F 1 b 3 Q 7 U 2 V j d G l v b j E v V G F i b G U w M D I g K F B h Z 2 U g M S k v V G l w b y B j Y W 1 i a W F k b y 5 7 R X F 1 a X Z h b G V u Y 2 l h X G 5 k Z S B 1 b m l k Y W R l c 1 x u Z W 4 g Q k V Q L D Z 9 J n F 1 b 3 Q 7 X S w m c X V v d D t S Z W x h d G l v b n N o a X B J b m Z v J n F 1 b 3 Q 7 O l t d f S I g L z 4 8 R W 5 0 c n k g V H l w Z T 0 i R m l s b F N 0 Y X R 1 c y I g V m F s d W U 9 I n N D b 2 1 w b G V 0 Z S I g L z 4 8 R W 5 0 c n k g V H l w Z T 0 i R m l s b E N v b H V t b k 5 h b W V z I i B W Y W x 1 Z T 0 i c 1 s m c X V v d D t D b 2 x 1 b W 4 x J n F 1 b 3 Q 7 L C Z x d W 9 0 O 0 N v b W J 1 c 3 R p Y m x l J n F 1 b 3 Q 7 L C Z x d W 9 0 O 0 N v b H V t b j M m c X V v d D s s J n F 1 b 3 Q 7 U G 9 k Z X J c b m N h b G 9 y w 6 1 m a W N v X G 5 u Z X R v J n F 1 b 3 Q 7 L C Z x d W 9 0 O 1 V u a W R h Z G V z X G 5 k Z V x u b W V k a W R h J n F 1 b 3 Q 7 L C Z x d W 9 0 O 0 Z h Y 3 R v c i B k Z S B j b 2 5 2 Z X J z a c O z b l x u Y S B C R V A g c G 9 y I H V u a W R h Z C B k Z V x u d m 9 s d W 1 l b i B v I G 1 h c 2 E g Z G V s X G 5 j b 2 1 i d X N 0 a W J s Z S B k Z V x u c m V m Z X J l b m N p Y S Z x d W 9 0 O y w m c X V v d D t F c X V p d m F s Z W 5 j a W F c b m R l I H V u a W R h Z G V z X G 5 l b i B C R V A m c X V v d D t d I i A v P j x F b n R y e S B U e X B l P S J G a W x s Q 2 9 s d W 1 u V H l w Z X M i I F Z h b H V l P S J z Q m d Z R E F 3 W U Z C Z z 0 9 I i A v P j x F b n R y e S B U e X B l P S J G a W x s T G F z d F V w Z G F 0 Z W Q i I F Z h b H V l P S J k M j A y M i 0 x M C 0 z M F Q x O D o x O D o 0 M y 4 z O T E w M T g 2 W i I g L z 4 8 R W 5 0 c n k g V H l w Z T 0 i R m l s b E V y c m 9 y Q 2 9 1 b n Q i I F Z h b H V l P S J s M C I g L z 4 8 R W 5 0 c n k g V H l w Z T 0 i R m l s b E V y c m 9 y Q 2 9 k Z S I g V m F s d W U 9 I n N V b m t u b 3 d u I i A v P j x F b n R y e S B U e X B l P S J G a W x s Q 2 9 1 b n Q i I F Z h b H V l P S J s M z A i I C 8 + P E V u d H J 5 I F R 5 c G U 9 I k F k Z G V k V G 9 E Y X R h T W 9 k Z W w i I F Z h b H V l P S J s M S I g L z 4 8 R W 5 0 c n k g V H l w Z T 0 i U m V j b 3 Z l c n l U Y X J n Z X R T a G V l d C I g V m F s d W U 9 I n N I b 2 p h N S I g L z 4 8 R W 5 0 c n k g V H l w Z T 0 i U m V j b 3 Z l c n l U Y X J n Z X R D b 2 x 1 b W 4 i I F Z h b H V l P S J s M S I g L z 4 8 R W 5 0 c n k g V H l w Z T 0 i U m V j b 3 Z l c n l U Y X J n Z X R S b 3 c i I F Z h b H V l P S J s M S I g L z 4 8 L 1 N 0 Y W J s Z U V u d H J p Z X M + P C 9 J d G V t P j x J d G V t P j x J d G V t T G 9 j Y X R p b 2 4 + P E l 0 Z W 1 U e X B l P k Z v c m 1 1 b G E 8 L 0 l 0 Z W 1 U e X B l P j x J d G V t U G F 0 a D 5 T Z W N 0 a W 9 u M S 9 U Y W J s Z T A w M i U y M C h Q Y W d l J T I w M S k v T 3 J p Z 2 V u P C 9 J d G V t U G F 0 a D 4 8 L 0 l 0 Z W 1 M b 2 N h d G l v b j 4 8 U 3 R h Y m x l R W 5 0 c m l l c y A v P j w v S X R l b T 4 8 S X R l b T 4 8 S X R l b U x v Y 2 F 0 a W 9 u P j x J d G V t V H l w Z T 5 G b 3 J t d W x h P C 9 J d G V t V H l w Z T 4 8 S X R l b V B h d G g + U 2 V j d G l v b j E v V G F i b G U w M D I l M j A o U G F n Z S U y M D E p L 1 R h Y m x l M D A y P C 9 J d G V t U G F 0 a D 4 8 L 0 l 0 Z W 1 M b 2 N h d G l v b j 4 8 U 3 R h Y m x l R W 5 0 c m l l c y A v P j w v S X R l b T 4 8 S X R l b T 4 8 S X R l b U x v Y 2 F 0 a W 9 u P j x J d G V t V H l w Z T 5 G b 3 J t d W x h P C 9 J d G V t V H l w Z T 4 8 S X R l b V B h d G g + U 2 V j d G l v b j E v V G F i b G U w M D I l M j A o U G F n Z S U y M D E p L 0 V u Y 2 F i Z X p h Z G 9 z J T I w c H J v b W 9 2 a W R v c z w v S X R l b V B h d G g + P C 9 J d G V t T G 9 j Y X R p b 2 4 + P F N 0 Y W J s Z U V u d H J p Z X M g L z 4 8 L 0 l 0 Z W 0 + P E l 0 Z W 0 + P E l 0 Z W 1 M b 2 N h d G l v b j 4 8 S X R l b V R 5 c G U + R m 9 y b X V s Y T w v S X R l b V R 5 c G U + P E l 0 Z W 1 Q Y X R o P l N l Y 3 R p b 2 4 x L 1 R h Y m x l M D A y J T I w K F B h Z 2 U l M j A x K S 9 U a X B v J T I w Y 2 F t Y m l h Z G 8 8 L 0 l 0 Z W 1 Q Y X R o P j w v S X R l b U x v Y 2 F 0 a W 9 u P j x T d G F i b G V F b n R y a W V z I C 8 + P C 9 J d G V t P j x J d G V t P j x J d G V t T G 9 j Y X R p b 2 4 + P E l 0 Z W 1 U e X B l P k Z v c m 1 1 b G E 8 L 0 l 0 Z W 1 U e X B l P j x J d G V t U G F 0 a D 5 T Z W N 0 a W 9 u M S 9 U Y W J s Z T A w M y U y M C h Q Y W d l J T I w 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S Z W x h d G l v b n N o a X B J b m Z v Q 2 9 u d G F p b m V y I i B W Y W x 1 Z T 0 i c 3 s m c X V v d D t j b 2 x 1 b W 5 D b 3 V u d C Z x d W 9 0 O z o 3 L C Z x d W 9 0 O 2 t l e U N v b H V t b k 5 h b W V z J n F 1 b 3 Q 7 O l t d L C Z x d W 9 0 O 3 F 1 Z X J 5 U m V s Y X R p b 2 5 z a G l w c y Z x d W 9 0 O z p b X S w m c X V v d D t j b 2 x 1 b W 5 J Z G V u d G l 0 a W V z J n F 1 b 3 Q 7 O l s m c X V v d D t T Z W N 0 a W 9 u M S 9 U Y W J s Z T A w M y A o U G F n Z S A y K S 9 U a X B v I G N h b W J p Y W R v L n t D b 2 x 1 b W 4 x L D B 9 J n F 1 b 3 Q 7 L C Z x d W 9 0 O 1 N l Y 3 R p b 2 4 x L 1 R h Y m x l M D A z I C h Q Y W d l I D I p L 1 R p c G 8 g Y 2 F t Y m l h Z G 8 u e 0 N v b H V t b j I s M X 0 m c X V v d D s s J n F 1 b 3 Q 7 U 2 V j d G l v b j E v V G F i b G U w M D M g K F B h Z 2 U g M i k v V G l w b y B j Y W 1 i a W F k b y 5 7 W 2 l t Y W d l X V x u Q 2 9 t Y n V z d G l i b G U s M n 0 m c X V v d D s s J n F 1 b 3 Q 7 U 2 V j d G l v b j E v V G F i b G U w M D M g K F B h Z 2 U g M i k v V G l w b y B j Y W 1 i a W F k b y 5 7 U G 9 k Z X J c b m N h b G 9 y w 6 1 m a W N v X G 5 u Z X R v L D N 9 J n F 1 b 3 Q 7 L C Z x d W 9 0 O 1 N l Y 3 R p b 2 4 x L 1 R h Y m x l M D A z I C h Q Y W d l I D I p L 1 R p c G 8 g Y 2 F t Y m l h Z G 8 u e 1 V u a W R h Z G V z X G 5 k Z V x u b W V k a W R h L D R 9 J n F 1 b 3 Q 7 L C Z x d W 9 0 O 1 N l Y 3 R p b 2 4 x L 1 R h Y m x l M D A z I C h Q Y W d l I D I p L 1 R p c G 8 g Y 2 F t Y m l h Z G 8 u e 0 Z h Y 3 R v c i B k Z S B j b 2 5 2 Z X J z a c O z b i B h X G 5 C R V A g c G 9 y I H V u a W R h Z C B k Z V x u d m 9 s d W 1 l b i B v I G 1 h c 2 E g Z G V s X G 5 j b 2 1 i d X N 0 a W J s Z S B k Z V x u c m V m Z X J l b m N p Y S w 1 f S Z x d W 9 0 O y w m c X V v d D t T Z W N 0 a W 9 u M S 9 U Y W J s Z T A w M y A o U G F n Z S A y K S 9 U a X B v I G N h b W J p Y W R v L n t F c X V p d m F s Z W 5 j a W F c b m R l I H V u a W R h Z G V z X G 5 l b i B C R V A s N n 0 m c X V v d D t d L C Z x d W 9 0 O 0 N v b H V t b k N v d W 5 0 J n F 1 b 3 Q 7 O j c s J n F 1 b 3 Q 7 S 2 V 5 Q 2 9 s d W 1 u T m F t Z X M m c X V v d D s 6 W 1 0 s J n F 1 b 3 Q 7 Q 2 9 s d W 1 u S W R l b n R p d G l l c y Z x d W 9 0 O z p b J n F 1 b 3 Q 7 U 2 V j d G l v b j E v V G F i b G U w M D M g K F B h Z 2 U g M i k v V G l w b y B j Y W 1 i a W F k b y 5 7 Q 2 9 s d W 1 u M S w w f S Z x d W 9 0 O y w m c X V v d D t T Z W N 0 a W 9 u M S 9 U Y W J s Z T A w M y A o U G F n Z S A y K S 9 U a X B v I G N h b W J p Y W R v L n t D b 2 x 1 b W 4 y L D F 9 J n F 1 b 3 Q 7 L C Z x d W 9 0 O 1 N l Y 3 R p b 2 4 x L 1 R h Y m x l M D A z I C h Q Y W d l I D I p L 1 R p c G 8 g Y 2 F t Y m l h Z G 8 u e 1 t p b W F n Z V 1 c b k N v b W J 1 c 3 R p Y m x l L D J 9 J n F 1 b 3 Q 7 L C Z x d W 9 0 O 1 N l Y 3 R p b 2 4 x L 1 R h Y m x l M D A z I C h Q Y W d l I D I p L 1 R p c G 8 g Y 2 F t Y m l h Z G 8 u e 1 B v Z G V y X G 5 j Y W x v c s O t Z m l j b 1 x u b m V 0 b y w z f S Z x d W 9 0 O y w m c X V v d D t T Z W N 0 a W 9 u M S 9 U Y W J s Z T A w M y A o U G F n Z S A y K S 9 U a X B v I G N h b W J p Y W R v L n t V b m l k Y W R l c 1 x u Z G V c b m 1 l Z G l k Y S w 0 f S Z x d W 9 0 O y w m c X V v d D t T Z W N 0 a W 9 u M S 9 U Y W J s Z T A w M y A o U G F n Z S A y K S 9 U a X B v I G N h b W J p Y W R v L n t G Y W N 0 b 3 I g Z G U g Y 2 9 u d m V y c 2 n D s 2 4 g Y V x u Q k V Q I H B v c i B 1 b m l k Y W Q g Z G V c b n Z v b H V t Z W 4 g b y B t Y X N h I G R l b F x u Y 2 9 t Y n V z d G l i b G U g Z G V c b n J l Z m V y Z W 5 j a W E s N X 0 m c X V v d D s s J n F 1 b 3 Q 7 U 2 V j d G l v b j E v V G F i b G U w M D M g K F B h Z 2 U g M i k v V G l w b y B j Y W 1 i a W F k b y 5 7 R X F 1 a X Z h b G V u Y 2 l h X G 5 k Z S B 1 b m l k Y W R l c 1 x u Z W 4 g Q k V Q L D Z 9 J n F 1 b 3 Q 7 X S w m c X V v d D t S Z W x h d G l v b n N o a X B J b m Z v J n F 1 b 3 Q 7 O l t d f S I g L z 4 8 R W 5 0 c n k g V H l w Z T 0 i R m l s b F N 0 Y X R 1 c y I g V m F s d W U 9 I n N D b 2 1 w b G V 0 Z S I g L z 4 8 R W 5 0 c n k g V H l w Z T 0 i R m l s b E N v b H V t b k 5 h b W V z I i B W Y W x 1 Z T 0 i c 1 s m c X V v d D t D b 2 x 1 b W 4 x J n F 1 b 3 Q 7 L C Z x d W 9 0 O 0 N v b H V t b j I m c X V v d D s s J n F 1 b 3 Q 7 W 2 l t Y W d l X V x u Q 2 9 t Y n V z d G l i b G U m c X V v d D s s J n F 1 b 3 Q 7 U G 9 k Z X J c b m N h b G 9 y w 6 1 m a W N v X G 5 u Z X R v J n F 1 b 3 Q 7 L C Z x d W 9 0 O 1 V u a W R h Z G V z X G 5 k Z V x u b W V k a W R h J n F 1 b 3 Q 7 L C Z x d W 9 0 O 0 Z h Y 3 R v c i B k Z S B j b 2 5 2 Z X J z a c O z b i B h X G 5 C R V A g c G 9 y I H V u a W R h Z C B k Z V x u d m 9 s d W 1 l b i B v I G 1 h c 2 E g Z G V s X G 5 j b 2 1 i d X N 0 a W J s Z S B k Z V x u c m V m Z X J l b m N p Y S Z x d W 9 0 O y w m c X V v d D t F c X V p d m F s Z W 5 j a W F c b m R l I H V u a W R h Z G V z X G 5 l b i B C R V A m c X V v d D t d I i A v P j x F b n R y e S B U e X B l P S J G a W x s Q 2 9 s d W 1 u V H l w Z X M i I F Z h b H V l P S J z Q m d Z R 0 J R W U Z C Z z 0 9 I i A v P j x F b n R y e S B U e X B l P S J G a W x s T G F z d F V w Z G F 0 Z W Q i I F Z h b H V l P S J k M j A y M i 0 x M C 0 z M F Q x O D o x O T o x M i 4 x N z I y M T A 4 W i I g L z 4 8 R W 5 0 c n k g V H l w Z T 0 i R m l s b E V y c m 9 y Q 2 9 1 b n Q i I F Z h b H V l P S J s M C I g L z 4 8 R W 5 0 c n k g V H l w Z T 0 i R m l s b E V y c m 9 y Q 2 9 k Z S I g V m F s d W U 9 I n N V b m t u b 3 d u I i A v P j x F b n R y e S B U e X B l P S J G a W x s Q 2 9 1 b n Q i I F Z h b H V l P S J s O C I g L z 4 8 R W 5 0 c n k g V H l w Z T 0 i Q W R k Z W R U b 0 R h d G F N b 2 R l b C I g V m F s d W U 9 I m w x I i A v P j x F b n R y e S B U e X B l P S J S Z W N v d m V y e V R h c m d l d F N o Z W V 0 I i B W Y W x 1 Z T 0 i c 0 h v a m E 1 I i A v P j x F b n R y e S B U e X B l P S J S Z W N v d m V y e V R h c m d l d E N v b H V t b i I g V m F s d W U 9 I m w x I i A v P j x F b n R y e S B U e X B l P S J S Z W N v d m V y e V R h c m d l d F J v d y I g V m F s d W U 9 I m w z M i I g L z 4 8 L 1 N 0 Y W J s Z U V u d H J p Z X M + P C 9 J d G V t P j x J d G V t P j x J d G V t T G 9 j Y X R p b 2 4 + P E l 0 Z W 1 U e X B l P k Z v c m 1 1 b G E 8 L 0 l 0 Z W 1 U e X B l P j x J d G V t U G F 0 a D 5 T Z W N 0 a W 9 u M S 9 U Y W J s Z T A w M y U y M C h Q Y W d l J T I w M i k v T 3 J p Z 2 V u P C 9 J d G V t U G F 0 a D 4 8 L 0 l 0 Z W 1 M b 2 N h d G l v b j 4 8 U 3 R h Y m x l R W 5 0 c m l l c y A v P j w v S X R l b T 4 8 S X R l b T 4 8 S X R l b U x v Y 2 F 0 a W 9 u P j x J d G V t V H l w Z T 5 G b 3 J t d W x h P C 9 J d G V t V H l w Z T 4 8 S X R l b V B h d G g + U 2 V j d G l v b j E v V G F i b G U w M D M l M j A o U G F n Z S U y M D I p L 1 R h Y m x l M D A z P C 9 J d G V t U G F 0 a D 4 8 L 0 l 0 Z W 1 M b 2 N h d G l v b j 4 8 U 3 R h Y m x l R W 5 0 c m l l c y A v P j w v S X R l b T 4 8 S X R l b T 4 8 S X R l b U x v Y 2 F 0 a W 9 u P j x J d G V t V H l w Z T 5 G b 3 J t d W x h P C 9 J d G V t V H l w Z T 4 8 S X R l b V B h d G g + U 2 V j d G l v b j E v V G F i b G U w M D M l M j A o U G F n Z S U y M D I p L 0 V u Y 2 F i Z X p h Z G 9 z J T I w c H J v b W 9 2 a W R v c z w v S X R l b V B h d G g + P C 9 J d G V t T G 9 j Y X R p b 2 4 + P F N 0 Y W J s Z U V u d H J p Z X M g L z 4 8 L 0 l 0 Z W 0 + P E l 0 Z W 0 + P E l 0 Z W 1 M b 2 N h d G l v b j 4 8 S X R l b V R 5 c G U + R m 9 y b X V s Y T w v S X R l b V R 5 c G U + P E l 0 Z W 1 Q Y X R o P l N l Y 3 R p b 2 4 x L 1 R h Y m x l M D A z J T I w K F B h Z 2 U l M j A y K S 9 U a X B v J T I w Y 2 F t Y m l h Z G 8 8 L 0 l 0 Z W 1 Q Y X R o P j w v S X R l b U x v Y 2 F 0 a W 9 u P j x T d G F i b G V F b n R y a W V z I C 8 + P C 9 J d G V t P j w v S X R l b X M + P C 9 M b 2 N h b F B h Y 2 t h Z 2 V N Z X R h Z G F 0 Y U Z p b G U + F g A A A F B L B Q Y A A A A A A A A A A A A A A A A A A A A A A A A m A Q A A A Q A A A N C M n d 8 B F d E R j H o A w E / C l + s B A A A A c M t 4 + 4 / t o E K D O I V s f p B 5 9 A A A A A A C A A A A A A A Q Z g A A A A E A A C A A A A A w L 3 Y a G 6 M g S P K h U s n K 9 5 k + 5 m F d 2 9 6 / p q r 7 E n 2 R e 2 A F H w A A A A A O g A A A A A I A A C A A A A D u i f Z 2 b O W A q D M 6 v V / i 8 1 O X Y J G v c / 9 V / F i 6 t q y 8 N Y i z 5 1 A A A A C F 8 N T U j v 0 q 4 B F J F Q z N 2 q s I a r v 4 k 1 M J 2 g L K L j I 3 L 3 n e G f A f v 3 d C o v n 9 M 8 L R X d j V x E B b P 5 O T l I n V h x r h b v w u K E T E d l F E P O v o a z P i y K D 7 i P Z c a E A A A A A Q F N 8 K Q N k 9 m l q N 1 j K L Z V b Z B w L s Y p 2 3 F b w l V j j o 5 4 n U G 2 6 q S u O q u n z A K + N 9 t I y Z P z y u n q S 7 x m 6 N 9 h u v 7 x d 8 U T b 0 < / D a t a M a s h u p > 
</file>

<file path=customXml/itemProps1.xml><?xml version="1.0" encoding="utf-8"?>
<ds:datastoreItem xmlns:ds="http://schemas.openxmlformats.org/officeDocument/2006/customXml" ds:itemID="{3DBA7146-D9EE-4D47-A7B0-20CCB4B0F2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Fuentes Fijas</vt:lpstr>
      <vt:lpstr>Móviles</vt:lpstr>
      <vt:lpstr>Refrigerantes</vt:lpstr>
      <vt:lpstr>Contaminantes criterio</vt:lpstr>
      <vt:lpstr>Resumen</vt:lpstr>
      <vt:lpstr>Compensación </vt:lpstr>
      <vt:lpstr>BD</vt:lpstr>
      <vt:lpstr>PC</vt:lpstr>
      <vt:lpstr>Auxiliar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Arturo</dc:creator>
  <cp:lastModifiedBy>Centro de Ecología y Cambio C</cp:lastModifiedBy>
  <dcterms:created xsi:type="dcterms:W3CDTF">2015-06-05T18:19:34Z</dcterms:created>
  <dcterms:modified xsi:type="dcterms:W3CDTF">2025-02-18T17:33:24Z</dcterms:modified>
</cp:coreProperties>
</file>